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lmin\Desktop\"/>
    </mc:Choice>
  </mc:AlternateContent>
  <xr:revisionPtr revIDLastSave="0" documentId="13_ncr:8001_{B48EDACB-6633-423F-8491-DD1B3F3C1E8E}" xr6:coauthVersionLast="36" xr6:coauthVersionMax="36" xr10:uidLastSave="{00000000-0000-0000-0000-000000000000}"/>
  <bookViews>
    <workbookView xWindow="0" yWindow="0" windowWidth="28800" windowHeight="12540" activeTab="1" xr2:uid="{00000000-000D-0000-FFFF-FFFF00000000}"/>
  </bookViews>
  <sheets>
    <sheet name="提供给财务薪资" sheetId="5" r:id="rId1"/>
    <sheet name="3月工资表" sheetId="1" r:id="rId2"/>
    <sheet name="部门薪资" sheetId="6" r:id="rId3"/>
    <sheet name="绩效考核" sheetId="3" r:id="rId4"/>
    <sheet name="考勤" sheetId="2" r:id="rId5"/>
    <sheet name="社保公积金代扣" sheetId="4" r:id="rId6"/>
  </sheets>
  <definedNames>
    <definedName name="_xlnm._FilterDatabase" localSheetId="1" hidden="1">'3月工资表'!$A$2:$CD$13</definedName>
    <definedName name="_xlnm._FilterDatabase" localSheetId="2" hidden="1">部门薪资!$A$1:$Y$524</definedName>
    <definedName name="_xlnm._FilterDatabase" localSheetId="3" hidden="1">绩效考核!$A$1:$I$550</definedName>
    <definedName name="_xlnm._FilterDatabase" localSheetId="4" hidden="1">考勤!#REF!</definedName>
  </definedNames>
  <calcPr calcId="191029"/>
</workbook>
</file>

<file path=xl/calcChain.xml><?xml version="1.0" encoding="utf-8"?>
<calcChain xmlns="http://schemas.openxmlformats.org/spreadsheetml/2006/main">
  <c r="AZ4" i="1" l="1"/>
  <c r="AZ5" i="1"/>
  <c r="AZ6" i="1"/>
  <c r="AZ7" i="1"/>
  <c r="AZ8" i="1"/>
  <c r="AZ9" i="1"/>
  <c r="AZ10" i="1"/>
  <c r="AZ11" i="1"/>
  <c r="AZ12" i="1"/>
  <c r="AZ13" i="1"/>
  <c r="AZ14" i="1"/>
  <c r="AZ3" i="1"/>
  <c r="C13" i="1" l="1"/>
  <c r="C12" i="5" s="1"/>
  <c r="D13" i="1"/>
  <c r="D12" i="5" s="1"/>
  <c r="E13" i="1"/>
  <c r="E12" i="5" s="1"/>
  <c r="F13" i="1"/>
  <c r="F12" i="5" s="1"/>
  <c r="G13" i="1"/>
  <c r="G12" i="5" s="1"/>
  <c r="H13" i="1"/>
  <c r="H12" i="5" s="1"/>
  <c r="I13" i="1"/>
  <c r="I12" i="5" s="1"/>
  <c r="M13" i="1"/>
  <c r="O13" i="1"/>
  <c r="P13" i="1"/>
  <c r="Q13" i="1"/>
  <c r="R13" i="1"/>
  <c r="S13" i="1"/>
  <c r="U13" i="1"/>
  <c r="V13" i="1"/>
  <c r="W13" i="1"/>
  <c r="X13" i="1"/>
  <c r="Y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W13" i="1" s="1"/>
  <c r="AM13" i="1"/>
  <c r="AN13" i="1"/>
  <c r="BC13" i="1"/>
  <c r="BD13" i="1"/>
  <c r="BF13" i="1"/>
  <c r="BG13" i="1"/>
  <c r="BH13" i="1"/>
  <c r="BI13" i="1"/>
  <c r="BJ13" i="1"/>
  <c r="BM13" i="1"/>
  <c r="BN13" i="1"/>
  <c r="BO13" i="1"/>
  <c r="BR13" i="1"/>
  <c r="BS13" i="1"/>
  <c r="BT13" i="1"/>
  <c r="BU13" i="1"/>
  <c r="BW13" i="1"/>
  <c r="BX13" i="1"/>
  <c r="CA13" i="1"/>
  <c r="CE13" i="1"/>
  <c r="CF13" i="1"/>
  <c r="CG13" i="1"/>
  <c r="CH13" i="1"/>
  <c r="C14" i="1"/>
  <c r="C13" i="5" s="1"/>
  <c r="D14" i="1"/>
  <c r="D13" i="5" s="1"/>
  <c r="E14" i="1"/>
  <c r="E13" i="5" s="1"/>
  <c r="F14" i="1"/>
  <c r="F13" i="5" s="1"/>
  <c r="G14" i="1"/>
  <c r="G13" i="5" s="1"/>
  <c r="H14" i="1"/>
  <c r="H13" i="5" s="1"/>
  <c r="I14" i="1"/>
  <c r="I13" i="5" s="1"/>
  <c r="M14" i="1"/>
  <c r="O14" i="1"/>
  <c r="P14" i="1"/>
  <c r="Q14" i="1"/>
  <c r="R14" i="1"/>
  <c r="S14" i="1"/>
  <c r="U14" i="1"/>
  <c r="V14" i="1"/>
  <c r="W14" i="1"/>
  <c r="X14" i="1"/>
  <c r="Y14" i="1"/>
  <c r="AA14" i="1"/>
  <c r="AB14" i="1"/>
  <c r="AC14" i="1"/>
  <c r="AD14" i="1"/>
  <c r="AE14" i="1"/>
  <c r="AF14" i="1"/>
  <c r="AG14" i="1"/>
  <c r="AH14" i="1"/>
  <c r="AI14" i="1"/>
  <c r="AU14" i="1" s="1"/>
  <c r="AJ14" i="1"/>
  <c r="AK14" i="1"/>
  <c r="AL14" i="1"/>
  <c r="AW14" i="1" s="1"/>
  <c r="AM14" i="1"/>
  <c r="AN14" i="1"/>
  <c r="BC14" i="1"/>
  <c r="BD14" i="1"/>
  <c r="BF14" i="1"/>
  <c r="BG14" i="1"/>
  <c r="BH14" i="1"/>
  <c r="BI14" i="1"/>
  <c r="BJ14" i="1"/>
  <c r="BM14" i="1"/>
  <c r="BN14" i="1"/>
  <c r="BO14" i="1"/>
  <c r="BR14" i="1"/>
  <c r="BS14" i="1"/>
  <c r="BT14" i="1"/>
  <c r="BU14" i="1"/>
  <c r="BW14" i="1"/>
  <c r="BX14" i="1"/>
  <c r="CA14" i="1"/>
  <c r="CE14" i="1"/>
  <c r="CF14" i="1"/>
  <c r="CG14" i="1"/>
  <c r="CH14" i="1"/>
  <c r="CH12" i="1"/>
  <c r="CG12" i="1"/>
  <c r="CF12" i="1"/>
  <c r="CE12" i="1"/>
  <c r="BX12" i="1"/>
  <c r="BW12" i="1"/>
  <c r="BU12" i="1"/>
  <c r="BT12" i="1"/>
  <c r="BS12" i="1"/>
  <c r="BR12" i="1"/>
  <c r="BO12" i="1"/>
  <c r="BN12" i="1"/>
  <c r="BM12" i="1"/>
  <c r="BJ12" i="1"/>
  <c r="BI12" i="1"/>
  <c r="BH12" i="1"/>
  <c r="BG12" i="1"/>
  <c r="BF12" i="1"/>
  <c r="BD12" i="1"/>
  <c r="BC12" i="1"/>
  <c r="AN12" i="1"/>
  <c r="AM12" i="1"/>
  <c r="AL12" i="1"/>
  <c r="AW12" i="1" s="1"/>
  <c r="AK12" i="1"/>
  <c r="AJ12" i="1"/>
  <c r="AI12" i="1"/>
  <c r="AH12" i="1"/>
  <c r="AG12" i="1"/>
  <c r="AF12" i="1"/>
  <c r="AE12" i="1"/>
  <c r="AD12" i="1"/>
  <c r="AC12" i="1"/>
  <c r="AB12" i="1"/>
  <c r="AA12" i="1"/>
  <c r="Y12" i="1"/>
  <c r="X12" i="1"/>
  <c r="W12" i="1"/>
  <c r="V12" i="1"/>
  <c r="U12" i="1"/>
  <c r="S12" i="1"/>
  <c r="R12" i="1"/>
  <c r="Q12" i="1"/>
  <c r="P12" i="1"/>
  <c r="O12" i="1"/>
  <c r="M12" i="1"/>
  <c r="I12" i="1"/>
  <c r="I11" i="5" s="1"/>
  <c r="H12" i="1"/>
  <c r="H11" i="5" s="1"/>
  <c r="G12" i="1"/>
  <c r="G11" i="5" s="1"/>
  <c r="F12" i="1"/>
  <c r="F11" i="5" s="1"/>
  <c r="E12" i="1"/>
  <c r="E11" i="5" s="1"/>
  <c r="D12" i="1"/>
  <c r="D11" i="5" s="1"/>
  <c r="C12" i="1"/>
  <c r="C11" i="5" s="1"/>
  <c r="CH11" i="1"/>
  <c r="CG11" i="1"/>
  <c r="CF11" i="1"/>
  <c r="CE11" i="1"/>
  <c r="BX11" i="1"/>
  <c r="BW11" i="1"/>
  <c r="BU11" i="1"/>
  <c r="BT11" i="1"/>
  <c r="BS11" i="1"/>
  <c r="BZ11" i="1" s="1"/>
  <c r="BR11" i="1"/>
  <c r="BO11" i="1"/>
  <c r="BN11" i="1"/>
  <c r="BM11" i="1"/>
  <c r="BJ11" i="1"/>
  <c r="BI11" i="1"/>
  <c r="BH11" i="1"/>
  <c r="BG11" i="1"/>
  <c r="BF11" i="1"/>
  <c r="BD11" i="1"/>
  <c r="BC11" i="1"/>
  <c r="AN11" i="1"/>
  <c r="AM11" i="1"/>
  <c r="AL11" i="1"/>
  <c r="AW11" i="1" s="1"/>
  <c r="AK11" i="1"/>
  <c r="AJ11" i="1"/>
  <c r="AI11" i="1"/>
  <c r="AH11" i="1"/>
  <c r="AG11" i="1"/>
  <c r="AF11" i="1"/>
  <c r="AE11" i="1"/>
  <c r="AD11" i="1"/>
  <c r="AC11" i="1"/>
  <c r="AB11" i="1"/>
  <c r="AA11" i="1"/>
  <c r="Y11" i="1"/>
  <c r="X11" i="1"/>
  <c r="W11" i="1"/>
  <c r="V11" i="1"/>
  <c r="U11" i="1"/>
  <c r="S11" i="1"/>
  <c r="R11" i="1"/>
  <c r="Q11" i="1"/>
  <c r="P11" i="1"/>
  <c r="O11" i="1"/>
  <c r="M11" i="1"/>
  <c r="I11" i="1"/>
  <c r="I10" i="5" s="1"/>
  <c r="H11" i="1"/>
  <c r="H10" i="5" s="1"/>
  <c r="G11" i="1"/>
  <c r="G10" i="5" s="1"/>
  <c r="F11" i="1"/>
  <c r="F10" i="5" s="1"/>
  <c r="E11" i="1"/>
  <c r="E10" i="5" s="1"/>
  <c r="D11" i="1"/>
  <c r="D10" i="5" s="1"/>
  <c r="C11" i="1"/>
  <c r="C10" i="5" s="1"/>
  <c r="CH10" i="1"/>
  <c r="CG10" i="1"/>
  <c r="CF10" i="1"/>
  <c r="CE10" i="1"/>
  <c r="BX10" i="1"/>
  <c r="BW10" i="1"/>
  <c r="BU10" i="1"/>
  <c r="BT10" i="1"/>
  <c r="BS10" i="1"/>
  <c r="BZ10" i="1" s="1"/>
  <c r="BR10" i="1"/>
  <c r="BO10" i="1"/>
  <c r="BN10" i="1"/>
  <c r="BM10" i="1"/>
  <c r="BJ10" i="1"/>
  <c r="BI10" i="1"/>
  <c r="BH10" i="1"/>
  <c r="BG10" i="1"/>
  <c r="BF10" i="1"/>
  <c r="BD10" i="1"/>
  <c r="BC10" i="1"/>
  <c r="AN10" i="1"/>
  <c r="AM10" i="1"/>
  <c r="AL10" i="1"/>
  <c r="AW10" i="1" s="1"/>
  <c r="AK10" i="1"/>
  <c r="AJ10" i="1"/>
  <c r="AI10" i="1"/>
  <c r="AH10" i="1"/>
  <c r="AG10" i="1"/>
  <c r="AF10" i="1"/>
  <c r="AE10" i="1"/>
  <c r="AD10" i="1"/>
  <c r="AC10" i="1"/>
  <c r="AB10" i="1"/>
  <c r="AA10" i="1"/>
  <c r="Y10" i="1"/>
  <c r="X10" i="1"/>
  <c r="W10" i="1"/>
  <c r="V10" i="1"/>
  <c r="U10" i="1"/>
  <c r="S10" i="1"/>
  <c r="R10" i="1"/>
  <c r="Q10" i="1"/>
  <c r="P10" i="1"/>
  <c r="O10" i="1"/>
  <c r="M10" i="1"/>
  <c r="I10" i="1"/>
  <c r="I9" i="5" s="1"/>
  <c r="H10" i="1"/>
  <c r="H9" i="5" s="1"/>
  <c r="G10" i="1"/>
  <c r="G9" i="5" s="1"/>
  <c r="F10" i="1"/>
  <c r="F9" i="5" s="1"/>
  <c r="E10" i="1"/>
  <c r="E9" i="5" s="1"/>
  <c r="D10" i="1"/>
  <c r="D9" i="5" s="1"/>
  <c r="C10" i="1"/>
  <c r="C9" i="5" s="1"/>
  <c r="CH9" i="1"/>
  <c r="CG9" i="1"/>
  <c r="CF9" i="1"/>
  <c r="CE9" i="1"/>
  <c r="CA9" i="1"/>
  <c r="BX9" i="1"/>
  <c r="BW9" i="1"/>
  <c r="BU9" i="1"/>
  <c r="BT9" i="1"/>
  <c r="BS9" i="1"/>
  <c r="BZ9" i="1" s="1"/>
  <c r="BR9" i="1"/>
  <c r="BO9" i="1"/>
  <c r="BN9" i="1"/>
  <c r="BM9" i="1"/>
  <c r="BJ9" i="1"/>
  <c r="BI9" i="1"/>
  <c r="BH9" i="1"/>
  <c r="BG9" i="1"/>
  <c r="BF9" i="1"/>
  <c r="BD9" i="1"/>
  <c r="BC9" i="1"/>
  <c r="AN9" i="1"/>
  <c r="AM9" i="1"/>
  <c r="AL9" i="1"/>
  <c r="AW9" i="1" s="1"/>
  <c r="AK9" i="1"/>
  <c r="AJ9" i="1"/>
  <c r="AI9" i="1"/>
  <c r="AH9" i="1"/>
  <c r="AG9" i="1"/>
  <c r="AF9" i="1"/>
  <c r="AE9" i="1"/>
  <c r="AD9" i="1"/>
  <c r="AC9" i="1"/>
  <c r="AB9" i="1"/>
  <c r="AA9" i="1"/>
  <c r="Y9" i="1"/>
  <c r="X9" i="1"/>
  <c r="W9" i="1"/>
  <c r="V9" i="1"/>
  <c r="U9" i="1"/>
  <c r="S9" i="1"/>
  <c r="R9" i="1"/>
  <c r="Q9" i="1"/>
  <c r="P9" i="1"/>
  <c r="O9" i="1"/>
  <c r="M9" i="1"/>
  <c r="I9" i="1"/>
  <c r="I8" i="5" s="1"/>
  <c r="H9" i="1"/>
  <c r="H8" i="5" s="1"/>
  <c r="G9" i="1"/>
  <c r="G8" i="5" s="1"/>
  <c r="F9" i="1"/>
  <c r="F8" i="5" s="1"/>
  <c r="E9" i="1"/>
  <c r="E8" i="5" s="1"/>
  <c r="D9" i="1"/>
  <c r="D8" i="5" s="1"/>
  <c r="C9" i="1"/>
  <c r="C8" i="5" s="1"/>
  <c r="CH8" i="1"/>
  <c r="CG8" i="1"/>
  <c r="CF8" i="1"/>
  <c r="CE8" i="1"/>
  <c r="BX8" i="1"/>
  <c r="BW8" i="1"/>
  <c r="BU8" i="1"/>
  <c r="BT8" i="1"/>
  <c r="BS8" i="1"/>
  <c r="BR8" i="1"/>
  <c r="BO8" i="1"/>
  <c r="BN8" i="1"/>
  <c r="BM8" i="1"/>
  <c r="BJ8" i="1"/>
  <c r="BI8" i="1"/>
  <c r="BH8" i="1"/>
  <c r="BG8" i="1"/>
  <c r="BF8" i="1"/>
  <c r="BD8" i="1"/>
  <c r="BC8" i="1"/>
  <c r="AT8" i="1"/>
  <c r="AN8" i="1"/>
  <c r="AM8" i="1"/>
  <c r="AL8" i="1"/>
  <c r="AW8" i="1" s="1"/>
  <c r="AK8" i="1"/>
  <c r="AJ8" i="1"/>
  <c r="AI8" i="1"/>
  <c r="AH8" i="1"/>
  <c r="AG8" i="1"/>
  <c r="AF8" i="1"/>
  <c r="AE8" i="1"/>
  <c r="AD8" i="1"/>
  <c r="AC8" i="1"/>
  <c r="AB8" i="1"/>
  <c r="AA8" i="1"/>
  <c r="Y8" i="1"/>
  <c r="X8" i="1"/>
  <c r="W8" i="1"/>
  <c r="V8" i="1"/>
  <c r="U8" i="1"/>
  <c r="S8" i="1"/>
  <c r="R8" i="1"/>
  <c r="Q8" i="1"/>
  <c r="P8" i="1"/>
  <c r="O8" i="1"/>
  <c r="M8" i="1"/>
  <c r="I8" i="1"/>
  <c r="I7" i="5" s="1"/>
  <c r="H8" i="1"/>
  <c r="H7" i="5" s="1"/>
  <c r="G8" i="1"/>
  <c r="G7" i="5" s="1"/>
  <c r="F8" i="1"/>
  <c r="F7" i="5" s="1"/>
  <c r="E8" i="1"/>
  <c r="E7" i="5" s="1"/>
  <c r="D8" i="1"/>
  <c r="D7" i="5" s="1"/>
  <c r="C8" i="1"/>
  <c r="C7" i="5" s="1"/>
  <c r="CH7" i="1"/>
  <c r="CG7" i="1"/>
  <c r="CF7" i="1"/>
  <c r="CE7" i="1"/>
  <c r="CA7" i="1"/>
  <c r="BX7" i="1"/>
  <c r="BW7" i="1"/>
  <c r="BU7" i="1"/>
  <c r="BT7" i="1"/>
  <c r="BS7" i="1"/>
  <c r="BZ7" i="1" s="1"/>
  <c r="BR7" i="1"/>
  <c r="BO7" i="1"/>
  <c r="BN7" i="1"/>
  <c r="BM7" i="1"/>
  <c r="BJ7" i="1"/>
  <c r="BI7" i="1"/>
  <c r="BH7" i="1"/>
  <c r="BG7" i="1"/>
  <c r="BF7" i="1"/>
  <c r="BD7" i="1"/>
  <c r="BC7" i="1"/>
  <c r="AN7" i="1"/>
  <c r="AM7" i="1"/>
  <c r="AL7" i="1"/>
  <c r="AW7" i="1" s="1"/>
  <c r="AK7" i="1"/>
  <c r="AJ7" i="1"/>
  <c r="AI7" i="1"/>
  <c r="AH7" i="1"/>
  <c r="AG7" i="1"/>
  <c r="AF7" i="1"/>
  <c r="AE7" i="1"/>
  <c r="AD7" i="1"/>
  <c r="AC7" i="1"/>
  <c r="AB7" i="1"/>
  <c r="AA7" i="1"/>
  <c r="Y7" i="1"/>
  <c r="X7" i="1"/>
  <c r="W7" i="1"/>
  <c r="V7" i="1"/>
  <c r="U7" i="1"/>
  <c r="S7" i="1"/>
  <c r="R7" i="1"/>
  <c r="Q7" i="1"/>
  <c r="P7" i="1"/>
  <c r="O7" i="1"/>
  <c r="M7" i="1"/>
  <c r="I7" i="1"/>
  <c r="I6" i="5" s="1"/>
  <c r="H7" i="1"/>
  <c r="H6" i="5" s="1"/>
  <c r="G7" i="1"/>
  <c r="G6" i="5" s="1"/>
  <c r="F7" i="1"/>
  <c r="F6" i="5" s="1"/>
  <c r="E7" i="1"/>
  <c r="E6" i="5" s="1"/>
  <c r="D7" i="1"/>
  <c r="D6" i="5" s="1"/>
  <c r="C7" i="1"/>
  <c r="C6" i="5" s="1"/>
  <c r="CH6" i="1"/>
  <c r="CG6" i="1"/>
  <c r="CF6" i="1"/>
  <c r="CE6" i="1"/>
  <c r="BX6" i="1"/>
  <c r="BW6" i="1"/>
  <c r="BU6" i="1"/>
  <c r="BT6" i="1"/>
  <c r="BS6" i="1"/>
  <c r="BR6" i="1"/>
  <c r="BO6" i="1"/>
  <c r="BN6" i="1"/>
  <c r="BM6" i="1"/>
  <c r="BJ6" i="1"/>
  <c r="BI6" i="1"/>
  <c r="BH6" i="1"/>
  <c r="BG6" i="1"/>
  <c r="BF6" i="1"/>
  <c r="BD6" i="1"/>
  <c r="BC6" i="1"/>
  <c r="AN6" i="1"/>
  <c r="AM6" i="1"/>
  <c r="AL6" i="1"/>
  <c r="AW6" i="1" s="1"/>
  <c r="AK6" i="1"/>
  <c r="AJ6" i="1"/>
  <c r="AI6" i="1"/>
  <c r="AH6" i="1"/>
  <c r="AG6" i="1"/>
  <c r="AF6" i="1"/>
  <c r="AE6" i="1"/>
  <c r="AD6" i="1"/>
  <c r="AC6" i="1"/>
  <c r="AB6" i="1"/>
  <c r="AA6" i="1"/>
  <c r="Y6" i="1"/>
  <c r="X6" i="1"/>
  <c r="W6" i="1"/>
  <c r="V6" i="1"/>
  <c r="U6" i="1"/>
  <c r="S6" i="1"/>
  <c r="R6" i="1"/>
  <c r="Q6" i="1"/>
  <c r="P6" i="1"/>
  <c r="O6" i="1"/>
  <c r="M6" i="1"/>
  <c r="I6" i="1"/>
  <c r="I5" i="5" s="1"/>
  <c r="H6" i="1"/>
  <c r="H5" i="5" s="1"/>
  <c r="G6" i="1"/>
  <c r="G5" i="5" s="1"/>
  <c r="F6" i="1"/>
  <c r="F5" i="5" s="1"/>
  <c r="E6" i="1"/>
  <c r="E5" i="5" s="1"/>
  <c r="D6" i="1"/>
  <c r="D5" i="5" s="1"/>
  <c r="C6" i="1"/>
  <c r="C5" i="5" s="1"/>
  <c r="CH5" i="1"/>
  <c r="CG5" i="1"/>
  <c r="CF5" i="1"/>
  <c r="CE5" i="1"/>
  <c r="CA5" i="1"/>
  <c r="BX5" i="1"/>
  <c r="BW5" i="1"/>
  <c r="BU5" i="1"/>
  <c r="BT5" i="1"/>
  <c r="BS5" i="1"/>
  <c r="BR5" i="1"/>
  <c r="BO5" i="1"/>
  <c r="BN5" i="1"/>
  <c r="BM5" i="1"/>
  <c r="BJ5" i="1"/>
  <c r="BI5" i="1"/>
  <c r="BH5" i="1"/>
  <c r="BG5" i="1"/>
  <c r="BF5" i="1"/>
  <c r="BD5" i="1"/>
  <c r="BC5" i="1"/>
  <c r="AN5" i="1"/>
  <c r="AM5" i="1"/>
  <c r="AL5" i="1"/>
  <c r="AW5" i="1" s="1"/>
  <c r="AK5" i="1"/>
  <c r="AJ5" i="1"/>
  <c r="AI5" i="1"/>
  <c r="AH5" i="1"/>
  <c r="AG5" i="1"/>
  <c r="AF5" i="1"/>
  <c r="AE5" i="1"/>
  <c r="AD5" i="1"/>
  <c r="AC5" i="1"/>
  <c r="AB5" i="1"/>
  <c r="AA5" i="1"/>
  <c r="Y5" i="1"/>
  <c r="X5" i="1"/>
  <c r="W5" i="1"/>
  <c r="V5" i="1"/>
  <c r="U5" i="1"/>
  <c r="S5" i="1"/>
  <c r="R5" i="1"/>
  <c r="Q5" i="1"/>
  <c r="P5" i="1"/>
  <c r="O5" i="1"/>
  <c r="M5" i="1"/>
  <c r="I5" i="1"/>
  <c r="I4" i="5" s="1"/>
  <c r="H5" i="1"/>
  <c r="H4" i="5" s="1"/>
  <c r="G5" i="1"/>
  <c r="G4" i="5" s="1"/>
  <c r="F5" i="1"/>
  <c r="F4" i="5" s="1"/>
  <c r="E5" i="1"/>
  <c r="E4" i="5" s="1"/>
  <c r="D5" i="1"/>
  <c r="D4" i="5" s="1"/>
  <c r="C5" i="1"/>
  <c r="C4" i="5" s="1"/>
  <c r="CH4" i="1"/>
  <c r="CG4" i="1"/>
  <c r="CF4" i="1"/>
  <c r="CE4" i="1"/>
  <c r="CA4" i="1"/>
  <c r="BX4" i="1"/>
  <c r="BW4" i="1"/>
  <c r="BU4" i="1"/>
  <c r="BT4" i="1"/>
  <c r="BS4" i="1"/>
  <c r="BZ4" i="1" s="1"/>
  <c r="BR4" i="1"/>
  <c r="BO4" i="1"/>
  <c r="BN4" i="1"/>
  <c r="BM4" i="1"/>
  <c r="BJ4" i="1"/>
  <c r="BI4" i="1"/>
  <c r="BH4" i="1"/>
  <c r="BG4" i="1"/>
  <c r="BF4" i="1"/>
  <c r="BD4" i="1"/>
  <c r="BC4" i="1"/>
  <c r="AN4" i="1"/>
  <c r="AM4" i="1"/>
  <c r="AL4" i="1"/>
  <c r="AW4" i="1" s="1"/>
  <c r="AK4" i="1"/>
  <c r="AJ4" i="1"/>
  <c r="AI4" i="1"/>
  <c r="AH4" i="1"/>
  <c r="AG4" i="1"/>
  <c r="AF4" i="1"/>
  <c r="AE4" i="1"/>
  <c r="AD4" i="1"/>
  <c r="AC4" i="1"/>
  <c r="AB4" i="1"/>
  <c r="AA4" i="1"/>
  <c r="Y4" i="1"/>
  <c r="X4" i="1"/>
  <c r="W4" i="1"/>
  <c r="V4" i="1"/>
  <c r="U4" i="1"/>
  <c r="S4" i="1"/>
  <c r="R4" i="1"/>
  <c r="Q4" i="1"/>
  <c r="P4" i="1"/>
  <c r="O4" i="1"/>
  <c r="M4" i="1"/>
  <c r="I4" i="1"/>
  <c r="I3" i="5" s="1"/>
  <c r="H4" i="1"/>
  <c r="H3" i="5" s="1"/>
  <c r="G4" i="1"/>
  <c r="G3" i="5" s="1"/>
  <c r="F4" i="1"/>
  <c r="F3" i="5" s="1"/>
  <c r="E4" i="1"/>
  <c r="E3" i="5" s="1"/>
  <c r="D4" i="1"/>
  <c r="D3" i="5" s="1"/>
  <c r="C4" i="1"/>
  <c r="C3" i="5" s="1"/>
  <c r="CH3" i="1"/>
  <c r="CG3" i="1"/>
  <c r="CF3" i="1"/>
  <c r="CE3" i="1"/>
  <c r="CA3" i="1"/>
  <c r="BX3" i="1"/>
  <c r="BW3" i="1"/>
  <c r="BU3" i="1"/>
  <c r="BT3" i="1"/>
  <c r="BS3" i="1"/>
  <c r="BR3" i="1"/>
  <c r="BO3" i="1"/>
  <c r="BN3" i="1"/>
  <c r="BM3" i="1"/>
  <c r="BJ3" i="1"/>
  <c r="BI3" i="1"/>
  <c r="BH3" i="1"/>
  <c r="BG3" i="1"/>
  <c r="BF3" i="1"/>
  <c r="BD3" i="1"/>
  <c r="BC3" i="1"/>
  <c r="AN3" i="1"/>
  <c r="AM3" i="1"/>
  <c r="AL3" i="1"/>
  <c r="AW3" i="1" s="1"/>
  <c r="AK3" i="1"/>
  <c r="AJ3" i="1"/>
  <c r="AI3" i="1"/>
  <c r="AH3" i="1"/>
  <c r="AG3" i="1"/>
  <c r="AF3" i="1"/>
  <c r="AE3" i="1"/>
  <c r="AD3" i="1"/>
  <c r="AC3" i="1"/>
  <c r="AB3" i="1"/>
  <c r="AA3" i="1"/>
  <c r="Y3" i="1"/>
  <c r="X3" i="1"/>
  <c r="W3" i="1"/>
  <c r="V3" i="1"/>
  <c r="U3" i="1"/>
  <c r="S3" i="1"/>
  <c r="R3" i="1"/>
  <c r="Q3" i="1"/>
  <c r="P3" i="1"/>
  <c r="O3" i="1"/>
  <c r="M3" i="1"/>
  <c r="I3" i="1"/>
  <c r="I2" i="5" s="1"/>
  <c r="H3" i="1"/>
  <c r="H2" i="5" s="1"/>
  <c r="G3" i="1"/>
  <c r="G2" i="5" s="1"/>
  <c r="F3" i="1"/>
  <c r="F2" i="5" s="1"/>
  <c r="E3" i="1"/>
  <c r="E2" i="5" s="1"/>
  <c r="D3" i="1"/>
  <c r="D2" i="5" s="1"/>
  <c r="C3" i="1"/>
  <c r="C2" i="5" s="1"/>
  <c r="CA12" i="1"/>
  <c r="CA11" i="1"/>
  <c r="CA10" i="1"/>
  <c r="CA8" i="1"/>
  <c r="CA6" i="1"/>
  <c r="BZ6" i="1" l="1"/>
  <c r="BZ3" i="1"/>
  <c r="BZ13" i="1"/>
  <c r="BZ8" i="1"/>
  <c r="BZ5" i="1"/>
  <c r="BZ12" i="1"/>
  <c r="BZ14" i="1"/>
  <c r="AS4" i="1"/>
  <c r="AV6" i="1"/>
  <c r="AT7" i="1"/>
  <c r="BP7" i="1"/>
  <c r="AV5" i="1"/>
  <c r="AU3" i="1"/>
  <c r="AT5" i="1"/>
  <c r="AV3" i="1"/>
  <c r="AS8" i="1"/>
  <c r="AT6" i="1"/>
  <c r="AS6" i="1"/>
  <c r="BP10" i="1"/>
  <c r="AU13" i="1"/>
  <c r="AS14" i="1"/>
  <c r="AU8" i="1"/>
  <c r="AT4" i="1"/>
  <c r="AX9" i="1"/>
  <c r="AU10" i="1"/>
  <c r="AU4" i="1"/>
  <c r="AV10" i="1"/>
  <c r="AV4" i="1"/>
  <c r="AS12" i="1"/>
  <c r="AX7" i="1"/>
  <c r="BE3" i="1"/>
  <c r="AU5" i="1"/>
  <c r="AV8" i="1"/>
  <c r="AS9" i="1"/>
  <c r="AU12" i="1"/>
  <c r="BE4" i="1"/>
  <c r="AV12" i="1"/>
  <c r="AT3" i="1"/>
  <c r="AU6" i="1"/>
  <c r="AS10" i="1"/>
  <c r="AX13" i="1"/>
  <c r="BP14" i="1"/>
  <c r="CJ14" i="1"/>
  <c r="AT14" i="1"/>
  <c r="BP13" i="1"/>
  <c r="AT12" i="1"/>
  <c r="AV14" i="1"/>
  <c r="CJ13" i="1"/>
  <c r="CJ12" i="1"/>
  <c r="CJ11" i="1"/>
  <c r="BP9" i="1"/>
  <c r="BP12" i="1"/>
  <c r="AX3" i="1"/>
  <c r="AS7" i="1"/>
  <c r="AU9" i="1"/>
  <c r="AX11" i="1"/>
  <c r="AV13" i="1"/>
  <c r="AU7" i="1"/>
  <c r="AT10" i="1"/>
  <c r="BP5" i="1"/>
  <c r="AX14" i="1"/>
  <c r="AT13" i="1"/>
  <c r="BP3" i="1"/>
  <c r="AT11" i="1"/>
  <c r="AS13" i="1"/>
  <c r="BP8" i="1"/>
  <c r="AU11" i="1"/>
  <c r="AX5" i="1"/>
  <c r="BP6" i="1"/>
  <c r="AT9" i="1"/>
  <c r="BE14" i="1"/>
  <c r="T7" i="1"/>
  <c r="T5" i="1"/>
  <c r="T3" i="1"/>
  <c r="T9" i="1"/>
  <c r="N8" i="1"/>
  <c r="CD13" i="1"/>
  <c r="AR14" i="1"/>
  <c r="BE13" i="1"/>
  <c r="N10" i="1"/>
  <c r="N6" i="1"/>
  <c r="N4" i="1"/>
  <c r="N14" i="1"/>
  <c r="T14" i="1"/>
  <c r="N11" i="1"/>
  <c r="T13" i="1"/>
  <c r="N12" i="1"/>
  <c r="AQ13" i="1"/>
  <c r="T11" i="1"/>
  <c r="N9" i="1"/>
  <c r="N7" i="1"/>
  <c r="N13" i="1"/>
  <c r="AQ14" i="1"/>
  <c r="AR13" i="1"/>
  <c r="CD14" i="1"/>
  <c r="CJ8" i="1"/>
  <c r="CJ9" i="1"/>
  <c r="CJ7" i="1"/>
  <c r="CJ10" i="1"/>
  <c r="CJ3" i="1"/>
  <c r="CJ5" i="1"/>
  <c r="CJ6" i="1"/>
  <c r="CJ4" i="1"/>
  <c r="AS3" i="1"/>
  <c r="CD6" i="1"/>
  <c r="AQ8" i="1"/>
  <c r="AX10" i="1"/>
  <c r="CD7" i="1"/>
  <c r="AV7" i="1"/>
  <c r="BP11" i="1"/>
  <c r="AX6" i="1"/>
  <c r="AQ4" i="1"/>
  <c r="CD9" i="1"/>
  <c r="AS5" i="1"/>
  <c r="AR9" i="1"/>
  <c r="BE11" i="1"/>
  <c r="AX12" i="1"/>
  <c r="CD8" i="1"/>
  <c r="BE6" i="1"/>
  <c r="AQ6" i="1"/>
  <c r="AV9" i="1"/>
  <c r="AV11" i="1"/>
  <c r="AQ12" i="1"/>
  <c r="AX4" i="1"/>
  <c r="AQ10" i="1"/>
  <c r="BE9" i="1"/>
  <c r="CD5" i="1"/>
  <c r="AS11" i="1"/>
  <c r="AX8" i="1"/>
  <c r="BP4" i="1"/>
  <c r="AR11" i="1"/>
  <c r="T10" i="1"/>
  <c r="CD12" i="1"/>
  <c r="AR3" i="1"/>
  <c r="T4" i="1"/>
  <c r="AR5" i="1"/>
  <c r="BE5" i="1"/>
  <c r="CD11" i="1"/>
  <c r="T8" i="1"/>
  <c r="CD10" i="1"/>
  <c r="AR4" i="1"/>
  <c r="T12" i="1"/>
  <c r="BE8" i="1"/>
  <c r="N3" i="1"/>
  <c r="CD4" i="1"/>
  <c r="AR7" i="1"/>
  <c r="BE10" i="1"/>
  <c r="T6" i="1"/>
  <c r="BE7" i="1"/>
  <c r="BE12" i="1"/>
  <c r="AR12" i="1"/>
  <c r="AR6" i="1"/>
  <c r="CD3" i="1"/>
  <c r="N5" i="1"/>
  <c r="AR8" i="1"/>
  <c r="AR10" i="1"/>
  <c r="AQ3" i="1"/>
  <c r="AQ5" i="1"/>
  <c r="AQ7" i="1"/>
  <c r="AQ9" i="1"/>
  <c r="AQ11" i="1"/>
  <c r="BB3" i="1" l="1"/>
  <c r="AY10" i="1"/>
  <c r="AY8" i="1"/>
  <c r="AY12" i="1"/>
  <c r="BL12" i="1" s="1"/>
  <c r="BQ12" i="1" s="1"/>
  <c r="Q11" i="5" s="1"/>
  <c r="AY14" i="1"/>
  <c r="BL14" i="1" s="1"/>
  <c r="BQ14" i="1" s="1"/>
  <c r="Q13" i="5" s="1"/>
  <c r="AY6" i="1"/>
  <c r="AY5" i="1"/>
  <c r="BL5" i="1" s="1"/>
  <c r="BQ5" i="1" s="1"/>
  <c r="Q4" i="5" s="1"/>
  <c r="AY13" i="1"/>
  <c r="BL13" i="1" s="1"/>
  <c r="BQ13" i="1" s="1"/>
  <c r="Q12" i="5" s="1"/>
  <c r="AY4" i="1"/>
  <c r="BL4" i="1" s="1"/>
  <c r="BQ4" i="1" s="1"/>
  <c r="Q3" i="5" s="1"/>
  <c r="AY11" i="1"/>
  <c r="BL11" i="1" s="1"/>
  <c r="BQ11" i="1" s="1"/>
  <c r="Q10" i="5" s="1"/>
  <c r="AY9" i="1"/>
  <c r="BL9" i="1" s="1"/>
  <c r="BQ9" i="1" s="1"/>
  <c r="Q8" i="5" s="1"/>
  <c r="AY7" i="1"/>
  <c r="BL7" i="1" s="1"/>
  <c r="BQ7" i="1" s="1"/>
  <c r="Q6" i="5" s="1"/>
  <c r="BL6" i="1"/>
  <c r="BQ6" i="1" s="1"/>
  <c r="Q5" i="5" s="1"/>
  <c r="AY3" i="1"/>
  <c r="BL10" i="1"/>
  <c r="BQ10" i="1" s="1"/>
  <c r="Q9" i="5" s="1"/>
  <c r="BL8" i="1"/>
  <c r="BQ8" i="1" s="1"/>
  <c r="Q7" i="5" s="1"/>
  <c r="BL3" i="1" l="1"/>
  <c r="BQ3" i="1" s="1"/>
  <c r="O8" i="5"/>
  <c r="P8" i="5"/>
  <c r="O2" i="5"/>
  <c r="O12" i="5"/>
  <c r="P12" i="5"/>
  <c r="O9" i="5"/>
  <c r="P9" i="5"/>
  <c r="O4" i="5"/>
  <c r="P4" i="5"/>
  <c r="O10" i="5"/>
  <c r="P10" i="5"/>
  <c r="O6" i="5"/>
  <c r="P6" i="5"/>
  <c r="O13" i="5"/>
  <c r="P13" i="5"/>
  <c r="O7" i="5"/>
  <c r="P7" i="5"/>
  <c r="O5" i="5"/>
  <c r="P5" i="5"/>
  <c r="O3" i="5"/>
  <c r="P3" i="5"/>
  <c r="O11" i="5"/>
  <c r="P11" i="5"/>
  <c r="M7" i="5"/>
  <c r="N7" i="5"/>
  <c r="M5" i="5"/>
  <c r="N5" i="5"/>
  <c r="M6" i="5"/>
  <c r="N6" i="5"/>
  <c r="M12" i="5"/>
  <c r="N12" i="5"/>
  <c r="M4" i="5"/>
  <c r="N4" i="5"/>
  <c r="M9" i="5"/>
  <c r="N9" i="5"/>
  <c r="M3" i="5"/>
  <c r="N3" i="5"/>
  <c r="M2" i="5"/>
  <c r="N2" i="5"/>
  <c r="M10" i="5"/>
  <c r="N10" i="5"/>
  <c r="M11" i="5"/>
  <c r="N11" i="5"/>
  <c r="M8" i="5"/>
  <c r="N8" i="5"/>
  <c r="M13" i="5"/>
  <c r="N13" i="5"/>
  <c r="CB10" i="1"/>
  <c r="L9" i="5"/>
  <c r="CB6" i="1"/>
  <c r="L5" i="5"/>
  <c r="CB9" i="1"/>
  <c r="L8" i="5"/>
  <c r="K10" i="5"/>
  <c r="L10" i="5"/>
  <c r="CB13" i="1"/>
  <c r="L12" i="5"/>
  <c r="K3" i="5"/>
  <c r="L3" i="5"/>
  <c r="K2" i="5"/>
  <c r="L2" i="5"/>
  <c r="K11" i="5"/>
  <c r="L11" i="5"/>
  <c r="K7" i="5"/>
  <c r="L7" i="5"/>
  <c r="CB14" i="1"/>
  <c r="L13" i="5"/>
  <c r="CB7" i="1"/>
  <c r="L6" i="5"/>
  <c r="CB5" i="1"/>
  <c r="L4" i="5"/>
  <c r="CB12" i="1"/>
  <c r="K12" i="5"/>
  <c r="K13" i="5"/>
  <c r="K4" i="5"/>
  <c r="K6" i="5"/>
  <c r="K8" i="5"/>
  <c r="K9" i="5"/>
  <c r="CB4" i="1"/>
  <c r="CB11" i="1"/>
  <c r="CB8" i="1"/>
  <c r="K5" i="5"/>
  <c r="Q2" i="5" l="1"/>
  <c r="P2" i="5"/>
  <c r="S5" i="5"/>
  <c r="S7" i="5"/>
  <c r="S6" i="5"/>
  <c r="S4" i="5"/>
  <c r="S12" i="5"/>
  <c r="S11" i="5"/>
  <c r="S13" i="5"/>
  <c r="S8" i="5"/>
  <c r="S10" i="5"/>
  <c r="S2" i="5"/>
  <c r="S9" i="5"/>
  <c r="S3" i="5"/>
  <c r="C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张雯</author>
  </authors>
  <commentList>
    <comment ref="Y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张雯:</t>
        </r>
        <r>
          <rPr>
            <sz val="9"/>
            <rFont val="宋体"/>
            <family val="3"/>
            <charset val="134"/>
          </rPr>
          <t xml:space="preserve">
全月产假--请假时长核实</t>
        </r>
      </text>
    </comment>
    <comment ref="AM1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张雯:</t>
        </r>
        <r>
          <rPr>
            <sz val="9"/>
            <rFont val="宋体"/>
            <family val="3"/>
            <charset val="134"/>
          </rPr>
          <t xml:space="preserve">
产假（折算）、当月出勤小于5天/请假过多（折算）</t>
        </r>
      </text>
    </comment>
    <comment ref="AR1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张雯:</t>
        </r>
        <r>
          <rPr>
            <sz val="9"/>
            <rFont val="宋体"/>
            <family val="3"/>
            <charset val="134"/>
          </rPr>
          <t xml:space="preserve">
固定人员</t>
        </r>
      </text>
    </comment>
    <comment ref="AU1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张雯:</t>
        </r>
        <r>
          <rPr>
            <sz val="9"/>
            <rFont val="宋体"/>
            <family val="3"/>
            <charset val="134"/>
          </rPr>
          <t xml:space="preserve">
固定人员</t>
        </r>
      </text>
    </comment>
    <comment ref="AV1" authorId="0" shapeId="0" xr:uid="{00000000-0006-0000-0400-000005000000}">
      <text>
        <r>
          <rPr>
            <b/>
            <sz val="9"/>
            <rFont val="宋体"/>
            <family val="3"/>
            <charset val="134"/>
          </rPr>
          <t>张雯:</t>
        </r>
        <r>
          <rPr>
            <sz val="9"/>
            <rFont val="宋体"/>
            <family val="3"/>
            <charset val="134"/>
          </rPr>
          <t xml:space="preserve">
从报表--离职交接清单中获取</t>
        </r>
      </text>
    </comment>
    <comment ref="AZ1" authorId="0" shapeId="0" xr:uid="{00000000-0006-0000-0400-000006000000}">
      <text>
        <r>
          <rPr>
            <b/>
            <sz val="9"/>
            <rFont val="宋体"/>
            <family val="3"/>
            <charset val="134"/>
          </rPr>
          <t>张雯:</t>
        </r>
        <r>
          <rPr>
            <sz val="9"/>
            <rFont val="宋体"/>
            <family val="3"/>
            <charset val="134"/>
          </rPr>
          <t xml:space="preserve">
潘燕，考勤--原始打卡记录</t>
        </r>
      </text>
    </comment>
  </commentList>
</comments>
</file>

<file path=xl/sharedStrings.xml><?xml version="1.0" encoding="utf-8"?>
<sst xmlns="http://schemas.openxmlformats.org/spreadsheetml/2006/main" count="667" uniqueCount="217">
  <si>
    <t>工号</t>
  </si>
  <si>
    <t>姓名</t>
  </si>
  <si>
    <t>身份证号码</t>
  </si>
  <si>
    <t>部门</t>
  </si>
  <si>
    <t>职位</t>
  </si>
  <si>
    <t>员工状态</t>
  </si>
  <si>
    <t>员工类别</t>
  </si>
  <si>
    <t>类别</t>
  </si>
  <si>
    <t>入职时间</t>
  </si>
  <si>
    <t>离职日期</t>
  </si>
  <si>
    <t>应发工资</t>
  </si>
  <si>
    <t>社保缴费基数</t>
  </si>
  <si>
    <t>养老</t>
  </si>
  <si>
    <t>医疗</t>
  </si>
  <si>
    <t>失业</t>
  </si>
  <si>
    <t>公积金基数</t>
  </si>
  <si>
    <t>公积金</t>
  </si>
  <si>
    <t>代扣个税</t>
  </si>
  <si>
    <t>实发薪资</t>
  </si>
  <si>
    <t>个税通讯补贴申报</t>
  </si>
  <si>
    <t>马江鹏</t>
  </si>
  <si>
    <t>王诗芸</t>
  </si>
  <si>
    <t>陈洁青</t>
  </si>
  <si>
    <t>缪柠羽</t>
  </si>
  <si>
    <t>别晓燕</t>
  </si>
  <si>
    <t>赵彤茜</t>
  </si>
  <si>
    <t>11497</t>
  </si>
  <si>
    <t>邵静怡</t>
  </si>
  <si>
    <t>11593</t>
  </si>
  <si>
    <t>邹雪</t>
  </si>
  <si>
    <t>12090</t>
  </si>
  <si>
    <t>王红玉</t>
  </si>
  <si>
    <t>12166</t>
  </si>
  <si>
    <t>郭莹莹</t>
  </si>
  <si>
    <t>转正日期</t>
  </si>
  <si>
    <t>异动日期</t>
  </si>
  <si>
    <t>职级</t>
  </si>
  <si>
    <t>调整前薪资</t>
  </si>
  <si>
    <t>基本工资</t>
  </si>
  <si>
    <t>岗位工资</t>
  </si>
  <si>
    <t>绩效奖金</t>
  </si>
  <si>
    <t>通讯费</t>
  </si>
  <si>
    <t>保密费</t>
  </si>
  <si>
    <t>调整后薪资</t>
  </si>
  <si>
    <t>薪资调整时间</t>
  </si>
  <si>
    <t>应出勤（H）</t>
  </si>
  <si>
    <t>调薪前实际出勤（H）</t>
  </si>
  <si>
    <t>调薪后实际出勤（H）</t>
  </si>
  <si>
    <t>事假</t>
  </si>
  <si>
    <t>年假</t>
  </si>
  <si>
    <t>丧、产检</t>
  </si>
  <si>
    <t>产假、陪产假、路程假</t>
  </si>
  <si>
    <t>婚假</t>
  </si>
  <si>
    <t>病假</t>
  </si>
  <si>
    <t>假期扣除</t>
  </si>
  <si>
    <t>请假小时</t>
  </si>
  <si>
    <t>假期扣除金额</t>
  </si>
  <si>
    <t>绩效实际分数</t>
  </si>
  <si>
    <t>绩效算薪分数</t>
  </si>
  <si>
    <t>绩效浮动</t>
  </si>
  <si>
    <t>加班补贴</t>
  </si>
  <si>
    <t>奖励及补贴</t>
  </si>
  <si>
    <t>礼金</t>
  </si>
  <si>
    <t>其他</t>
  </si>
  <si>
    <t>公积金个人补扣</t>
  </si>
  <si>
    <t>工资合计</t>
  </si>
  <si>
    <t>福利</t>
  </si>
  <si>
    <t>代扣社保公积金</t>
  </si>
  <si>
    <t>备注</t>
  </si>
  <si>
    <t>公司五险一金承担金额</t>
  </si>
  <si>
    <t>调薪后（H）</t>
  </si>
  <si>
    <t>调薪前（H）</t>
  </si>
  <si>
    <t>调薪前金额</t>
  </si>
  <si>
    <t>调薪后金额</t>
  </si>
  <si>
    <t>事假小时</t>
  </si>
  <si>
    <t>年假小时</t>
  </si>
  <si>
    <t>丧、产检假小时</t>
  </si>
  <si>
    <t>产假、陪产假、路程假小时</t>
  </si>
  <si>
    <t>婚假小时</t>
  </si>
  <si>
    <t>病假小时</t>
  </si>
  <si>
    <t>餐补</t>
  </si>
  <si>
    <t>交通费</t>
  </si>
  <si>
    <t>工龄奖</t>
  </si>
  <si>
    <t>福利合计</t>
  </si>
  <si>
    <t>小计</t>
  </si>
  <si>
    <t>工伤</t>
  </si>
  <si>
    <t/>
  </si>
  <si>
    <t>编号</t>
  </si>
  <si>
    <t>登录名</t>
  </si>
  <si>
    <t>员工类型</t>
  </si>
  <si>
    <t>劳动关系所属公司</t>
  </si>
  <si>
    <t>所属部门</t>
  </si>
  <si>
    <t>岗位</t>
  </si>
  <si>
    <t>入职日期</t>
  </si>
  <si>
    <t>工时制</t>
  </si>
  <si>
    <t>薪级</t>
  </si>
  <si>
    <t>绩效工资</t>
  </si>
  <si>
    <t>通讯</t>
  </si>
  <si>
    <t>保密</t>
  </si>
  <si>
    <t>应发</t>
  </si>
  <si>
    <t>调整前基本工资</t>
  </si>
  <si>
    <t>调整前岗位工资</t>
  </si>
  <si>
    <t>调整前绩效工资</t>
  </si>
  <si>
    <t>调整前通讯</t>
  </si>
  <si>
    <t>调整前保密</t>
  </si>
  <si>
    <t>调整前工资</t>
  </si>
  <si>
    <t>薪资异动日期</t>
  </si>
  <si>
    <t>在职</t>
  </si>
  <si>
    <t>正式员工</t>
  </si>
  <si>
    <t>海度医药</t>
  </si>
  <si>
    <t>医学部</t>
  </si>
  <si>
    <t>统计分析员</t>
  </si>
  <si>
    <t>352225199603221541</t>
  </si>
  <si>
    <t>2022-09-19</t>
  </si>
  <si>
    <t>研发</t>
  </si>
  <si>
    <t>P2</t>
  </si>
  <si>
    <t>数据管理员</t>
  </si>
  <si>
    <t>340221199706124964</t>
  </si>
  <si>
    <t>2022-08-22</t>
  </si>
  <si>
    <t>10012</t>
  </si>
  <si>
    <t>数据管理员兼系统管理员</t>
  </si>
  <si>
    <t>330724199010195638</t>
  </si>
  <si>
    <t>2012-07-01</t>
  </si>
  <si>
    <t>P3</t>
  </si>
  <si>
    <t>10237</t>
  </si>
  <si>
    <t>数据经理</t>
  </si>
  <si>
    <t>330522199504151543</t>
  </si>
  <si>
    <t>2018-06-07</t>
  </si>
  <si>
    <t>10994</t>
  </si>
  <si>
    <t>330282199806252841</t>
  </si>
  <si>
    <t>2021-04-21</t>
  </si>
  <si>
    <t>11441</t>
  </si>
  <si>
    <t>331004199810242225</t>
  </si>
  <si>
    <t>2022-01-05</t>
  </si>
  <si>
    <t>11460</t>
  </si>
  <si>
    <t>420624199601250041</t>
  </si>
  <si>
    <t>2022-01-19</t>
  </si>
  <si>
    <t>11442</t>
  </si>
  <si>
    <t>232330199605150029</t>
  </si>
  <si>
    <t>2022-01-21</t>
  </si>
  <si>
    <t>33010519980802342X</t>
  </si>
  <si>
    <t>2022-02-09</t>
  </si>
  <si>
    <t>50023719941118002X</t>
  </si>
  <si>
    <t>2022-03-14</t>
  </si>
  <si>
    <t>职务划分</t>
  </si>
  <si>
    <t>最后工作日</t>
  </si>
  <si>
    <t>劳动关系公司</t>
  </si>
  <si>
    <t>工时</t>
  </si>
  <si>
    <t>应出勤(小时)</t>
  </si>
  <si>
    <t>实际应出勤数</t>
  </si>
  <si>
    <t>调整前实际出勤数</t>
  </si>
  <si>
    <t>调整后实际出勤数</t>
  </si>
  <si>
    <t>调整前 
事假</t>
  </si>
  <si>
    <t>调整前
年假</t>
  </si>
  <si>
    <t xml:space="preserve">年假       </t>
  </si>
  <si>
    <t>调整前
丧、产检假、育儿假、陪护假</t>
  </si>
  <si>
    <t>丧、产检假、育儿假、陪护假</t>
  </si>
  <si>
    <t>调整前
产假、陪产假、路程假</t>
  </si>
  <si>
    <t>调整前
病假</t>
  </si>
  <si>
    <t>当月加班总数</t>
  </si>
  <si>
    <t>本月转调休</t>
  </si>
  <si>
    <t>本年累计调休数</t>
  </si>
  <si>
    <t>本月工作日加班小时数（加班补贴）</t>
  </si>
  <si>
    <t>本月周末加班小时数（加班补贴）</t>
  </si>
  <si>
    <t>本月节假日加班小时数（加班补贴）</t>
  </si>
  <si>
    <t>本月通宵加班小时数（加班补贴）</t>
  </si>
  <si>
    <t>餐补次数</t>
  </si>
  <si>
    <t>合计餐补金额</t>
  </si>
  <si>
    <t>工龄工资</t>
  </si>
  <si>
    <t>内推奖</t>
  </si>
  <si>
    <t>温州交通补贴</t>
  </si>
  <si>
    <t>租房补贴</t>
  </si>
  <si>
    <t>奖励、补贴</t>
  </si>
  <si>
    <t>年假结算</t>
  </si>
  <si>
    <t>调休结算</t>
  </si>
  <si>
    <t>带薪事假结算</t>
  </si>
  <si>
    <t>假期结算</t>
  </si>
  <si>
    <t>巡逻补贴</t>
  </si>
  <si>
    <t>其他合计</t>
  </si>
  <si>
    <t>求和项:养老基数</t>
  </si>
  <si>
    <t>求和项:养老个人8%</t>
  </si>
  <si>
    <t>求和项:医疗个人2%</t>
  </si>
  <si>
    <t>求和项:失业个人0.5%</t>
  </si>
  <si>
    <t>求和项:公积金系统</t>
  </si>
  <si>
    <t>求和项:公积金个人12%</t>
  </si>
  <si>
    <t>求和项:小计</t>
  </si>
  <si>
    <t>求和项:养老单位14%</t>
  </si>
  <si>
    <t>求和项:基本医疗单位9.5%</t>
  </si>
  <si>
    <t>求和项:工伤单位0.2%</t>
  </si>
  <si>
    <t>求和项:失业单位0.5%</t>
  </si>
  <si>
    <t>总计</t>
  </si>
  <si>
    <t>12407</t>
  </si>
  <si>
    <t>周颖</t>
  </si>
  <si>
    <t>实习生</t>
  </si>
  <si>
    <t>530125200012260049</t>
  </si>
  <si>
    <t>2023-02-15</t>
  </si>
  <si>
    <t>-</t>
  </si>
  <si>
    <t>12393</t>
  </si>
  <si>
    <t>金琦</t>
  </si>
  <si>
    <t>330825199711244561</t>
  </si>
  <si>
    <t>2023-02-01</t>
  </si>
  <si>
    <t>M1</t>
  </si>
  <si>
    <t>2023-03 绩效评分</t>
    <phoneticPr fontId="13" type="noConversion"/>
  </si>
  <si>
    <t>2023-03 绩效工资核算分</t>
    <phoneticPr fontId="13" type="noConversion"/>
  </si>
  <si>
    <t xml:space="preserve">            </t>
  </si>
  <si>
    <t>带教老师</t>
  </si>
  <si>
    <t>培训费用结算</t>
  </si>
  <si>
    <t>行标签</t>
  </si>
  <si>
    <t>研发人员</t>
  </si>
  <si>
    <t>居家办公天数</t>
    <phoneticPr fontId="13" type="noConversion"/>
  </si>
  <si>
    <t>居家办公效率系数</t>
    <phoneticPr fontId="13" type="noConversion"/>
  </si>
  <si>
    <t>居家办公效率浮动</t>
    <phoneticPr fontId="13" type="noConversion"/>
  </si>
  <si>
    <t>居家办公</t>
    <phoneticPr fontId="13" type="noConversion"/>
  </si>
  <si>
    <t>社保调基补扣</t>
    <phoneticPr fontId="13" type="noConversion"/>
  </si>
  <si>
    <t>补/扣</t>
    <phoneticPr fontId="13" type="noConversion"/>
  </si>
  <si>
    <t>公积金补扣</t>
    <phoneticPr fontId="13" type="noConversion"/>
  </si>
  <si>
    <t>社保补扣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</si>
</sst>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_);[Red]\(0\)"/>
    <numFmt numFmtId="178" formatCode="0.00_ "/>
    <numFmt numFmtId="179" formatCode="yyyy/m/d;@"/>
    <numFmt numFmtId="180" formatCode="yyyy\-mm\-dd"/>
    <numFmt numFmtId="181" formatCode="0.0_);[Red]\(0.0\)"/>
    <numFmt numFmtId="182" formatCode="yyyy\-m\-d"/>
  </numFmts>
  <fonts count="21">
    <font>
      <sz val="11"/>
      <color theme="1"/>
      <name val="等线"/>
      <charset val="134"/>
      <scheme val="minor"/>
    </font>
    <font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SimSun"/>
      <charset val="134"/>
    </font>
    <font>
      <sz val="9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</cellStyleXfs>
  <cellXfs count="1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8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0" fillId="0" borderId="0" xfId="0" applyNumberFormat="1" applyAlignment="1"/>
    <xf numFmtId="179" fontId="8" fillId="0" borderId="0" xfId="0" applyNumberFormat="1" applyFont="1" applyFill="1" applyAlignment="1">
      <alignment horizontal="center"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14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Font="1" applyFill="1">
      <alignment vertical="center"/>
    </xf>
    <xf numFmtId="41" fontId="10" fillId="0" borderId="0" xfId="0" applyNumberFormat="1" applyFont="1" applyFill="1">
      <alignment vertical="center"/>
    </xf>
    <xf numFmtId="178" fontId="10" fillId="0" borderId="0" xfId="0" applyNumberFormat="1" applyFont="1" applyFill="1">
      <alignment vertical="center"/>
    </xf>
    <xf numFmtId="176" fontId="10" fillId="0" borderId="0" xfId="0" applyNumberFormat="1" applyFont="1" applyFill="1">
      <alignment vertical="center"/>
    </xf>
    <xf numFmtId="2" fontId="10" fillId="0" borderId="0" xfId="0" applyNumberFormat="1" applyFont="1" applyFill="1">
      <alignment vertical="center"/>
    </xf>
    <xf numFmtId="177" fontId="1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80" fontId="13" fillId="0" borderId="1" xfId="0" applyNumberFormat="1" applyFont="1" applyFill="1" applyBorder="1" applyAlignment="1">
      <alignment horizontal="center" vertical="center" wrapText="1"/>
    </xf>
    <xf numFmtId="41" fontId="10" fillId="0" borderId="1" xfId="0" applyNumberFormat="1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176" fontId="10" fillId="0" borderId="1" xfId="2" applyNumberFormat="1" applyFont="1" applyFill="1" applyBorder="1" applyAlignment="1">
      <alignment horizontal="left"/>
    </xf>
    <xf numFmtId="181" fontId="10" fillId="0" borderId="1" xfId="2" applyNumberFormat="1" applyFont="1" applyFill="1" applyBorder="1" applyAlignment="1">
      <alignment horizontal="center"/>
    </xf>
    <xf numFmtId="181" fontId="13" fillId="0" borderId="1" xfId="2" applyNumberFormat="1" applyFont="1" applyFill="1" applyBorder="1" applyAlignment="1">
      <alignment horizontal="center"/>
    </xf>
    <xf numFmtId="176" fontId="13" fillId="0" borderId="1" xfId="2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176" fontId="13" fillId="0" borderId="1" xfId="2" applyNumberFormat="1" applyFont="1" applyFill="1" applyBorder="1" applyAlignment="1">
      <alignment horizontal="center"/>
    </xf>
    <xf numFmtId="176" fontId="10" fillId="0" borderId="1" xfId="2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>
      <alignment vertical="center"/>
    </xf>
    <xf numFmtId="176" fontId="14" fillId="0" borderId="1" xfId="0" applyNumberFormat="1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 wrapText="1"/>
    </xf>
    <xf numFmtId="176" fontId="10" fillId="0" borderId="1" xfId="0" applyNumberFormat="1" applyFont="1" applyFill="1" applyBorder="1">
      <alignment vertical="center"/>
    </xf>
    <xf numFmtId="2" fontId="10" fillId="0" borderId="1" xfId="0" applyNumberFormat="1" applyFont="1" applyFill="1" applyBorder="1">
      <alignment vertical="center"/>
    </xf>
    <xf numFmtId="176" fontId="10" fillId="0" borderId="2" xfId="0" applyNumberFormat="1" applyFont="1" applyFill="1" applyBorder="1">
      <alignment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>
      <alignment vertical="center"/>
    </xf>
    <xf numFmtId="0" fontId="10" fillId="0" borderId="0" xfId="0" applyFont="1">
      <alignment vertical="center"/>
    </xf>
    <xf numFmtId="176" fontId="11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Border="1">
      <alignment vertical="center"/>
    </xf>
    <xf numFmtId="0" fontId="10" fillId="0" borderId="1" xfId="0" applyFont="1" applyBorder="1">
      <alignment vertical="center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/>
    <xf numFmtId="0" fontId="0" fillId="0" borderId="0" xfId="0" applyNumberFormat="1" applyFill="1">
      <alignment vertical="center"/>
    </xf>
    <xf numFmtId="49" fontId="20" fillId="0" borderId="0" xfId="0" applyNumberFormat="1" applyFont="1" applyAlignment="1"/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2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center" vertical="center"/>
    </xf>
    <xf numFmtId="180" fontId="0" fillId="0" borderId="0" xfId="0" applyNumberFormat="1" applyFill="1" applyAlignment="1"/>
    <xf numFmtId="0" fontId="8" fillId="0" borderId="0" xfId="0" applyFont="1" applyFill="1">
      <alignment vertical="center"/>
    </xf>
    <xf numFmtId="0" fontId="15" fillId="0" borderId="0" xfId="0" applyNumberFormat="1" applyFont="1" applyAlignment="1"/>
    <xf numFmtId="0" fontId="0" fillId="0" borderId="0" xfId="0" applyAlignment="1"/>
    <xf numFmtId="49" fontId="15" fillId="2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6" fontId="14" fillId="0" borderId="2" xfId="0" applyNumberFormat="1" applyFont="1" applyFill="1" applyBorder="1" applyAlignment="1">
      <alignment horizontal="center" vertical="center" wrapText="1"/>
    </xf>
    <xf numFmtId="176" fontId="14" fillId="0" borderId="6" xfId="0" applyNumberFormat="1" applyFont="1" applyFill="1" applyBorder="1" applyAlignment="1">
      <alignment horizontal="center" vertical="center" wrapText="1"/>
    </xf>
    <xf numFmtId="176" fontId="14" fillId="0" borderId="3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41" fontId="11" fillId="0" borderId="4" xfId="0" applyNumberFormat="1" applyFont="1" applyFill="1" applyBorder="1" applyAlignment="1">
      <alignment horizontal="center" vertical="center" wrapText="1"/>
    </xf>
    <xf numFmtId="41" fontId="11" fillId="0" borderId="5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178" fontId="14" fillId="0" borderId="4" xfId="0" applyNumberFormat="1" applyFont="1" applyFill="1" applyBorder="1" applyAlignment="1">
      <alignment horizontal="center" vertical="center" wrapText="1"/>
    </xf>
    <xf numFmtId="178" fontId="14" fillId="0" borderId="5" xfId="0" applyNumberFormat="1" applyFont="1" applyFill="1" applyBorder="1" applyAlignment="1">
      <alignment horizontal="center" vertical="center" wrapText="1"/>
    </xf>
    <xf numFmtId="176" fontId="14" fillId="0" borderId="4" xfId="0" applyNumberFormat="1" applyFont="1" applyFill="1" applyBorder="1" applyAlignment="1">
      <alignment horizontal="center" vertical="center" wrapText="1"/>
    </xf>
    <xf numFmtId="176" fontId="14" fillId="0" borderId="5" xfId="0" applyNumberFormat="1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2" fontId="14" fillId="0" borderId="5" xfId="0" applyNumberFormat="1" applyFont="1" applyFill="1" applyBorder="1" applyAlignment="1">
      <alignment horizontal="center" vertical="center" wrapText="1"/>
    </xf>
    <xf numFmtId="2" fontId="11" fillId="0" borderId="4" xfId="0" applyNumberFormat="1" applyFont="1" applyFill="1" applyBorder="1" applyAlignment="1">
      <alignment horizontal="center" vertical="center" wrapText="1"/>
    </xf>
    <xf numFmtId="2" fontId="11" fillId="0" borderId="5" xfId="0" applyNumberFormat="1" applyFont="1" applyFill="1" applyBorder="1" applyAlignment="1">
      <alignment horizontal="center" vertical="center" wrapText="1"/>
    </xf>
    <xf numFmtId="176" fontId="11" fillId="0" borderId="4" xfId="0" applyNumberFormat="1" applyFont="1" applyFill="1" applyBorder="1" applyAlignment="1">
      <alignment horizontal="center" vertical="center" wrapText="1"/>
    </xf>
    <xf numFmtId="176" fontId="11" fillId="0" borderId="5" xfId="0" applyNumberFormat="1" applyFont="1" applyFill="1" applyBorder="1" applyAlignment="1">
      <alignment horizontal="center" vertical="center" wrapText="1"/>
    </xf>
    <xf numFmtId="43" fontId="10" fillId="0" borderId="0" xfId="0" applyNumberFormat="1" applyFont="1" applyFill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</cellXfs>
  <cellStyles count="3">
    <cellStyle name="常规" xfId="0" builtinId="0"/>
    <cellStyle name="常规 4" xfId="2" xr:uid="{00000000-0005-0000-0000-000032000000}"/>
    <cellStyle name="常规 6" xfId="1" xr:uid="{00000000-0005-0000-0000-00000D000000}"/>
  </cellStyles>
  <dxfs count="8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opLeftCell="F1" workbookViewId="0">
      <selection activeCell="S1" sqref="S1:S1048576"/>
    </sheetView>
  </sheetViews>
  <sheetFormatPr defaultColWidth="8.88671875" defaultRowHeight="14.4" customHeight="1"/>
  <cols>
    <col min="1" max="2" width="8.88671875" style="49"/>
    <col min="3" max="3" width="17.33203125" style="49" customWidth="1"/>
    <col min="4" max="4" width="14.33203125" style="49" customWidth="1"/>
    <col min="5" max="5" width="15.44140625" style="49" customWidth="1"/>
    <col min="6" max="8" width="8.88671875" style="49"/>
    <col min="9" max="9" width="12" style="49" customWidth="1"/>
    <col min="10" max="10" width="9.88671875" style="49" customWidth="1"/>
    <col min="11" max="11" width="9.33203125" style="81" customWidth="1"/>
    <col min="12" max="12" width="10.6640625" style="82" customWidth="1"/>
    <col min="13" max="15" width="8.88671875" style="82"/>
    <col min="16" max="16" width="10.6640625" style="82" customWidth="1"/>
    <col min="17" max="18" width="8.88671875" style="82"/>
    <col min="19" max="19" width="9.33203125" style="81"/>
    <col min="20" max="20" width="14.33203125" style="82" customWidth="1"/>
    <col min="21" max="16384" width="8.88671875" style="82"/>
  </cols>
  <sheetData>
    <row r="1" spans="1:20" s="80" customFormat="1" ht="14.4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83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83" t="s">
        <v>18</v>
      </c>
      <c r="T1" s="72" t="s">
        <v>19</v>
      </c>
    </row>
    <row r="2" spans="1:20" ht="25.95" customHeight="1">
      <c r="A2" s="56">
        <v>10012</v>
      </c>
      <c r="B2" s="56" t="s">
        <v>20</v>
      </c>
      <c r="C2" s="57" t="str">
        <f>VLOOKUP(B2,'3月工资表'!B:C,2,0)</f>
        <v>330724199010195638</v>
      </c>
      <c r="D2" s="57" t="str">
        <f>VLOOKUP(B2,'3月工资表'!B:D,3,0)</f>
        <v>医学部</v>
      </c>
      <c r="E2" s="57" t="str">
        <f>VLOOKUP(B2,'3月工资表'!B:E,4,0)</f>
        <v>数据管理员兼系统管理员</v>
      </c>
      <c r="F2" s="57" t="str">
        <f>VLOOKUP(B2,'3月工资表'!B:F,5,0)</f>
        <v>在职</v>
      </c>
      <c r="G2" s="57" t="str">
        <f>VLOOKUP(B2,'3月工资表'!B:G,6,0)</f>
        <v>正式员工</v>
      </c>
      <c r="H2" s="57" t="str">
        <f>VLOOKUP(B2,'3月工资表'!B:H,7,0)</f>
        <v>研发</v>
      </c>
      <c r="I2" s="58" t="str">
        <f>VLOOKUP(B2,'3月工资表'!B:I,8,0)</f>
        <v>2012-07-01</v>
      </c>
      <c r="J2" s="58"/>
      <c r="K2" s="84">
        <f>VLOOKUP(B2,'3月工资表'!B:BQ,63,0)</f>
        <v>15467.65</v>
      </c>
      <c r="L2" s="84">
        <f>VLOOKUP(B2,'3月工资表'!B:BR,64,0)</f>
        <v>0</v>
      </c>
      <c r="M2" s="84">
        <f>VLOOKUP(B2,'3月工资表'!B:BS,65,0)</f>
        <v>200</v>
      </c>
      <c r="N2" s="84">
        <f>VLOOKUP(B2,'3月工资表'!B:BT,66,0)</f>
        <v>750</v>
      </c>
      <c r="O2" s="84">
        <f>VLOOKUP(B2,'3月工资表'!B:BU,67,0)</f>
        <v>950</v>
      </c>
      <c r="P2" s="84">
        <f>VLOOKUP(B2,'3月工资表'!B:BW,68,0)</f>
        <v>16417.650000000001</v>
      </c>
      <c r="Q2" s="84">
        <f>VLOOKUP(B2,'3月工资表'!B:BX,69,0)</f>
        <v>4500</v>
      </c>
      <c r="R2" s="85">
        <v>217.12</v>
      </c>
      <c r="S2" s="84">
        <f>K2-M2-N2-O2-R2-Q2</f>
        <v>8850.5299999999988</v>
      </c>
      <c r="T2" s="86">
        <v>300</v>
      </c>
    </row>
    <row r="3" spans="1:20" ht="24" customHeight="1">
      <c r="A3" s="56">
        <v>10237</v>
      </c>
      <c r="B3" s="56" t="s">
        <v>21</v>
      </c>
      <c r="C3" s="57" t="str">
        <f>VLOOKUP(B3,'3月工资表'!B:C,2,0)</f>
        <v>330522199504151543</v>
      </c>
      <c r="D3" s="57" t="str">
        <f>VLOOKUP(B3,'3月工资表'!B:D,3,0)</f>
        <v>医学部</v>
      </c>
      <c r="E3" s="57" t="str">
        <f>VLOOKUP(B3,'3月工资表'!B:E,4,0)</f>
        <v>数据经理</v>
      </c>
      <c r="F3" s="57" t="str">
        <f>VLOOKUP(B3,'3月工资表'!B:F,5,0)</f>
        <v>在职</v>
      </c>
      <c r="G3" s="57" t="str">
        <f>VLOOKUP(B3,'3月工资表'!B:G,6,0)</f>
        <v>正式员工</v>
      </c>
      <c r="H3" s="57" t="str">
        <f>VLOOKUP(B3,'3月工资表'!B:H,7,0)</f>
        <v>研发</v>
      </c>
      <c r="I3" s="58" t="str">
        <f>VLOOKUP(B3,'3月工资表'!B:I,8,0)</f>
        <v>2018-06-07</v>
      </c>
      <c r="J3" s="58"/>
      <c r="K3" s="84">
        <f>VLOOKUP(B3,'3月工资表'!B:BQ,63,0)</f>
        <v>14480</v>
      </c>
      <c r="L3" s="84">
        <f>VLOOKUP(B3,'3月工资表'!B:BR,64,0)</f>
        <v>0</v>
      </c>
      <c r="M3" s="84">
        <f>VLOOKUP(B3,'3月工资表'!B:BS,65,0)</f>
        <v>200</v>
      </c>
      <c r="N3" s="84">
        <f>VLOOKUP(B3,'3月工资表'!B:BT,66,0)</f>
        <v>200</v>
      </c>
      <c r="O3" s="84">
        <f>VLOOKUP(B3,'3月工资表'!B:BU,67,0)</f>
        <v>400</v>
      </c>
      <c r="P3" s="84">
        <f>VLOOKUP(B3,'3月工资表'!B:BW,68,0)</f>
        <v>14880</v>
      </c>
      <c r="Q3" s="84">
        <f>VLOOKUP(B3,'3月工资表'!B:BX,69,0)</f>
        <v>4500</v>
      </c>
      <c r="R3" s="85">
        <v>185.03</v>
      </c>
      <c r="S3" s="84">
        <f t="shared" ref="S3:S11" si="0">K3-M3-N3-O3-R3-Q3</f>
        <v>8994.9699999999993</v>
      </c>
      <c r="T3" s="86">
        <v>300</v>
      </c>
    </row>
    <row r="4" spans="1:20" ht="14.4" customHeight="1">
      <c r="A4" s="56">
        <v>10994</v>
      </c>
      <c r="B4" s="56" t="s">
        <v>22</v>
      </c>
      <c r="C4" s="57" t="str">
        <f>VLOOKUP(B4,'3月工资表'!B:C,2,0)</f>
        <v>330282199806252841</v>
      </c>
      <c r="D4" s="57" t="str">
        <f>VLOOKUP(B4,'3月工资表'!B:D,3,0)</f>
        <v>医学部</v>
      </c>
      <c r="E4" s="57" t="str">
        <f>VLOOKUP(B4,'3月工资表'!B:E,4,0)</f>
        <v>数据管理员</v>
      </c>
      <c r="F4" s="57" t="str">
        <f>VLOOKUP(B4,'3月工资表'!B:F,5,0)</f>
        <v>在职</v>
      </c>
      <c r="G4" s="57" t="str">
        <f>VLOOKUP(B4,'3月工资表'!B:G,6,0)</f>
        <v>正式员工</v>
      </c>
      <c r="H4" s="57" t="str">
        <f>VLOOKUP(B4,'3月工资表'!B:H,7,0)</f>
        <v>研发</v>
      </c>
      <c r="I4" s="58" t="str">
        <f>VLOOKUP(B4,'3月工资表'!B:I,8,0)</f>
        <v>2021-04-21</v>
      </c>
      <c r="J4" s="58"/>
      <c r="K4" s="84">
        <f>VLOOKUP(B4,'3月工资表'!B:BQ,63,0)</f>
        <v>10000</v>
      </c>
      <c r="L4" s="84">
        <f>VLOOKUP(B4,'3月工资表'!B:BR,64,0)</f>
        <v>0</v>
      </c>
      <c r="M4" s="84">
        <f>VLOOKUP(B4,'3月工资表'!B:BS,65,0)</f>
        <v>200</v>
      </c>
      <c r="N4" s="84">
        <f>VLOOKUP(B4,'3月工资表'!B:BT,66,0)</f>
        <v>50</v>
      </c>
      <c r="O4" s="84">
        <f>VLOOKUP(B4,'3月工资表'!B:BU,67,0)</f>
        <v>250</v>
      </c>
      <c r="P4" s="84">
        <f>VLOOKUP(B4,'3月工资表'!B:BW,68,0)</f>
        <v>10250</v>
      </c>
      <c r="Q4" s="84">
        <f>VLOOKUP(B4,'3月工资表'!B:BX,69,0)</f>
        <v>4000</v>
      </c>
      <c r="R4" s="85">
        <v>103.5</v>
      </c>
      <c r="S4" s="84">
        <f t="shared" si="0"/>
        <v>5396.5</v>
      </c>
      <c r="T4" s="86">
        <v>300</v>
      </c>
    </row>
    <row r="5" spans="1:20" ht="14.4" customHeight="1">
      <c r="A5" s="56">
        <v>11441</v>
      </c>
      <c r="B5" s="56" t="s">
        <v>23</v>
      </c>
      <c r="C5" s="57" t="str">
        <f>VLOOKUP(B5,'3月工资表'!B:C,2,0)</f>
        <v>331004199810242225</v>
      </c>
      <c r="D5" s="57" t="str">
        <f>VLOOKUP(B5,'3月工资表'!B:D,3,0)</f>
        <v>医学部</v>
      </c>
      <c r="E5" s="57" t="str">
        <f>VLOOKUP(B5,'3月工资表'!B:E,4,0)</f>
        <v>统计分析员</v>
      </c>
      <c r="F5" s="57" t="str">
        <f>VLOOKUP(B5,'3月工资表'!B:F,5,0)</f>
        <v>在职</v>
      </c>
      <c r="G5" s="57" t="str">
        <f>VLOOKUP(B5,'3月工资表'!B:G,6,0)</f>
        <v>正式员工</v>
      </c>
      <c r="H5" s="57" t="str">
        <f>VLOOKUP(B5,'3月工资表'!B:H,7,0)</f>
        <v>研发</v>
      </c>
      <c r="I5" s="58" t="str">
        <f>VLOOKUP(B5,'3月工资表'!B:I,8,0)</f>
        <v>2022-01-05</v>
      </c>
      <c r="J5" s="58"/>
      <c r="K5" s="84">
        <f>VLOOKUP(B5,'3月工资表'!B:BQ,63,0)</f>
        <v>12280</v>
      </c>
      <c r="L5" s="84">
        <f>VLOOKUP(B5,'3月工资表'!B:BR,64,0)</f>
        <v>0</v>
      </c>
      <c r="M5" s="84">
        <f>VLOOKUP(B5,'3月工资表'!B:BS,65,0)</f>
        <v>200</v>
      </c>
      <c r="N5" s="84">
        <f>VLOOKUP(B5,'3月工资表'!B:BT,66,0)</f>
        <v>50</v>
      </c>
      <c r="O5" s="84">
        <f>VLOOKUP(B5,'3月工资表'!B:BU,67,0)</f>
        <v>250</v>
      </c>
      <c r="P5" s="84">
        <f>VLOOKUP(B5,'3月工资表'!B:BW,68,0)</f>
        <v>12530</v>
      </c>
      <c r="Q5" s="84">
        <f>VLOOKUP(B5,'3月工资表'!B:BX,69,0)</f>
        <v>4000</v>
      </c>
      <c r="R5" s="85">
        <v>191.7</v>
      </c>
      <c r="S5" s="84">
        <f t="shared" si="0"/>
        <v>7588.2999999999993</v>
      </c>
      <c r="T5" s="86">
        <v>300</v>
      </c>
    </row>
    <row r="6" spans="1:20" ht="14.4" customHeight="1">
      <c r="A6" s="56">
        <v>11460</v>
      </c>
      <c r="B6" s="56" t="s">
        <v>24</v>
      </c>
      <c r="C6" s="57" t="str">
        <f>VLOOKUP(B6,'3月工资表'!B:C,2,0)</f>
        <v>420624199601250041</v>
      </c>
      <c r="D6" s="57" t="str">
        <f>VLOOKUP(B6,'3月工资表'!B:D,3,0)</f>
        <v>医学部</v>
      </c>
      <c r="E6" s="57" t="str">
        <f>VLOOKUP(B6,'3月工资表'!B:E,4,0)</f>
        <v>统计分析员</v>
      </c>
      <c r="F6" s="57" t="str">
        <f>VLOOKUP(B6,'3月工资表'!B:F,5,0)</f>
        <v>在职</v>
      </c>
      <c r="G6" s="57" t="str">
        <f>VLOOKUP(B6,'3月工资表'!B:G,6,0)</f>
        <v>正式员工</v>
      </c>
      <c r="H6" s="57" t="str">
        <f>VLOOKUP(B6,'3月工资表'!B:H,7,0)</f>
        <v>研发</v>
      </c>
      <c r="I6" s="58" t="str">
        <f>VLOOKUP(B6,'3月工资表'!B:I,8,0)</f>
        <v>2022-01-19</v>
      </c>
      <c r="J6" s="58"/>
      <c r="K6" s="84">
        <f>VLOOKUP(B6,'3月工资表'!B:BQ,63,0)</f>
        <v>12000</v>
      </c>
      <c r="L6" s="84">
        <f>VLOOKUP(B6,'3月工资表'!B:BR,64,0)</f>
        <v>0</v>
      </c>
      <c r="M6" s="84">
        <f>VLOOKUP(B6,'3月工资表'!B:BS,65,0)</f>
        <v>200</v>
      </c>
      <c r="N6" s="84">
        <f>VLOOKUP(B6,'3月工资表'!B:BT,66,0)</f>
        <v>50</v>
      </c>
      <c r="O6" s="84">
        <f>VLOOKUP(B6,'3月工资表'!B:BU,67,0)</f>
        <v>250</v>
      </c>
      <c r="P6" s="84">
        <f>VLOOKUP(B6,'3月工资表'!B:BW,68,0)</f>
        <v>12250</v>
      </c>
      <c r="Q6" s="84">
        <f>VLOOKUP(B6,'3月工资表'!B:BX,69,0)</f>
        <v>4000</v>
      </c>
      <c r="R6" s="85">
        <v>159.9</v>
      </c>
      <c r="S6" s="84">
        <f t="shared" si="0"/>
        <v>7340.1</v>
      </c>
      <c r="T6" s="86">
        <v>300</v>
      </c>
    </row>
    <row r="7" spans="1:20" ht="14.4" customHeight="1">
      <c r="A7" s="56">
        <v>11442</v>
      </c>
      <c r="B7" s="56" t="s">
        <v>25</v>
      </c>
      <c r="C7" s="57" t="str">
        <f>VLOOKUP(B7,'3月工资表'!B:C,2,0)</f>
        <v>232330199605150029</v>
      </c>
      <c r="D7" s="57" t="str">
        <f>VLOOKUP(B7,'3月工资表'!B:D,3,0)</f>
        <v>医学部</v>
      </c>
      <c r="E7" s="57" t="str">
        <f>VLOOKUP(B7,'3月工资表'!B:E,4,0)</f>
        <v>数据管理员</v>
      </c>
      <c r="F7" s="57" t="str">
        <f>VLOOKUP(B7,'3月工资表'!B:F,5,0)</f>
        <v>在职</v>
      </c>
      <c r="G7" s="57" t="str">
        <f>VLOOKUP(B7,'3月工资表'!B:G,6,0)</f>
        <v>正式员工</v>
      </c>
      <c r="H7" s="57" t="str">
        <f>VLOOKUP(B7,'3月工资表'!B:H,7,0)</f>
        <v>研发</v>
      </c>
      <c r="I7" s="58" t="str">
        <f>VLOOKUP(B7,'3月工资表'!B:I,8,0)</f>
        <v>2022-01-21</v>
      </c>
      <c r="J7" s="58"/>
      <c r="K7" s="84">
        <f>VLOOKUP(B7,'3月工资表'!B:BQ,63,0)</f>
        <v>8238.41</v>
      </c>
      <c r="L7" s="84">
        <f>VLOOKUP(B7,'3月工资表'!B:BR,64,0)</f>
        <v>0</v>
      </c>
      <c r="M7" s="84">
        <f>VLOOKUP(B7,'3月工资表'!B:BS,65,0)</f>
        <v>187.25</v>
      </c>
      <c r="N7" s="84">
        <f>VLOOKUP(B7,'3月工资表'!B:BT,66,0)</f>
        <v>50</v>
      </c>
      <c r="O7" s="84">
        <f>VLOOKUP(B7,'3月工资表'!B:BU,67,0)</f>
        <v>237.25</v>
      </c>
      <c r="P7" s="84">
        <f>VLOOKUP(B7,'3月工资表'!B:BW,68,0)</f>
        <v>8475.66</v>
      </c>
      <c r="Q7" s="84">
        <f>VLOOKUP(B7,'3月工资表'!B:BX,69,0)</f>
        <v>4000</v>
      </c>
      <c r="R7" s="85">
        <v>70.27</v>
      </c>
      <c r="S7" s="84">
        <f t="shared" si="0"/>
        <v>3693.6399999999994</v>
      </c>
      <c r="T7" s="86">
        <v>293</v>
      </c>
    </row>
    <row r="8" spans="1:20" ht="14.4" customHeight="1">
      <c r="A8" s="56" t="s">
        <v>26</v>
      </c>
      <c r="B8" s="56" t="s">
        <v>27</v>
      </c>
      <c r="C8" s="57" t="str">
        <f>VLOOKUP(B8,'3月工资表'!B:C,2,0)</f>
        <v>33010519980802342X</v>
      </c>
      <c r="D8" s="57" t="str">
        <f>VLOOKUP(B8,'3月工资表'!B:D,3,0)</f>
        <v>医学部</v>
      </c>
      <c r="E8" s="57" t="str">
        <f>VLOOKUP(B8,'3月工资表'!B:E,4,0)</f>
        <v>数据管理员</v>
      </c>
      <c r="F8" s="57" t="str">
        <f>VLOOKUP(B8,'3月工资表'!B:F,5,0)</f>
        <v>在职</v>
      </c>
      <c r="G8" s="57" t="str">
        <f>VLOOKUP(B8,'3月工资表'!B:G,6,0)</f>
        <v>正式员工</v>
      </c>
      <c r="H8" s="57" t="str">
        <f>VLOOKUP(B8,'3月工资表'!B:H,7,0)</f>
        <v>研发</v>
      </c>
      <c r="I8" s="58" t="str">
        <f>VLOOKUP(B8,'3月工资表'!B:I,8,0)</f>
        <v>2022-02-09</v>
      </c>
      <c r="J8" s="58"/>
      <c r="K8" s="84">
        <f>VLOOKUP(B8,'3月工资表'!B:BQ,63,0)</f>
        <v>8487.25</v>
      </c>
      <c r="L8" s="84">
        <f>VLOOKUP(B8,'3月工资表'!B:BR,64,0)</f>
        <v>0</v>
      </c>
      <c r="M8" s="84">
        <f>VLOOKUP(B8,'3月工资表'!B:BS,65,0)</f>
        <v>200</v>
      </c>
      <c r="N8" s="84">
        <f>VLOOKUP(B8,'3月工资表'!B:BT,66,0)</f>
        <v>50</v>
      </c>
      <c r="O8" s="84">
        <f>VLOOKUP(B8,'3月工资表'!B:BU,67,0)</f>
        <v>250</v>
      </c>
      <c r="P8" s="84">
        <f>VLOOKUP(B8,'3月工资表'!B:BW,68,0)</f>
        <v>8737.25</v>
      </c>
      <c r="Q8" s="84">
        <f>VLOOKUP(B8,'3月工资表'!B:BX,69,0)</f>
        <v>4000</v>
      </c>
      <c r="R8" s="85">
        <v>63.97</v>
      </c>
      <c r="S8" s="84">
        <f t="shared" si="0"/>
        <v>3923.2799999999997</v>
      </c>
      <c r="T8" s="86">
        <v>285</v>
      </c>
    </row>
    <row r="9" spans="1:20" ht="14.4" customHeight="1">
      <c r="A9" s="56" t="s">
        <v>28</v>
      </c>
      <c r="B9" s="56" t="s">
        <v>29</v>
      </c>
      <c r="C9" s="57" t="str">
        <f>VLOOKUP(B9,'3月工资表'!B:C,2,0)</f>
        <v>50023719941118002X</v>
      </c>
      <c r="D9" s="57" t="str">
        <f>VLOOKUP(B9,'3月工资表'!B:D,3,0)</f>
        <v>医学部</v>
      </c>
      <c r="E9" s="57" t="str">
        <f>VLOOKUP(B9,'3月工资表'!B:E,4,0)</f>
        <v>统计分析员</v>
      </c>
      <c r="F9" s="57" t="str">
        <f>VLOOKUP(B9,'3月工资表'!B:F,5,0)</f>
        <v>在职</v>
      </c>
      <c r="G9" s="57" t="str">
        <f>VLOOKUP(B9,'3月工资表'!B:G,6,0)</f>
        <v>正式员工</v>
      </c>
      <c r="H9" s="57" t="str">
        <f>VLOOKUP(B9,'3月工资表'!B:H,7,0)</f>
        <v>研发</v>
      </c>
      <c r="I9" s="58" t="str">
        <f>VLOOKUP(B9,'3月工资表'!B:I,8,0)</f>
        <v>2022-03-14</v>
      </c>
      <c r="J9" s="58"/>
      <c r="K9" s="84">
        <f>VLOOKUP(B9,'3月工资表'!B:BQ,63,0)</f>
        <v>11465.5</v>
      </c>
      <c r="L9" s="84">
        <f>VLOOKUP(B9,'3月工资表'!B:BR,64,0)</f>
        <v>0</v>
      </c>
      <c r="M9" s="84">
        <f>VLOOKUP(B9,'3月工资表'!B:BS,65,0)</f>
        <v>200</v>
      </c>
      <c r="N9" s="84">
        <f>VLOOKUP(B9,'3月工资表'!B:BT,66,0)</f>
        <v>50</v>
      </c>
      <c r="O9" s="84">
        <f>VLOOKUP(B9,'3月工资表'!B:BU,67,0)</f>
        <v>250</v>
      </c>
      <c r="P9" s="84">
        <f>VLOOKUP(B9,'3月工资表'!B:BW,68,0)</f>
        <v>11715.5</v>
      </c>
      <c r="Q9" s="84">
        <f>VLOOKUP(B9,'3月工资表'!B:BX,69,0)</f>
        <v>4000</v>
      </c>
      <c r="R9" s="85">
        <v>140.26</v>
      </c>
      <c r="S9" s="84">
        <f t="shared" si="0"/>
        <v>6825.24</v>
      </c>
      <c r="T9" s="86">
        <v>300</v>
      </c>
    </row>
    <row r="10" spans="1:20" ht="14.4" customHeight="1">
      <c r="A10" s="56" t="s">
        <v>30</v>
      </c>
      <c r="B10" s="56" t="s">
        <v>31</v>
      </c>
      <c r="C10" s="57" t="str">
        <f>VLOOKUP(B10,'3月工资表'!B:C,2,0)</f>
        <v>340221199706124964</v>
      </c>
      <c r="D10" s="57" t="str">
        <f>VLOOKUP(B10,'3月工资表'!B:D,3,0)</f>
        <v>医学部</v>
      </c>
      <c r="E10" s="57" t="str">
        <f>VLOOKUP(B10,'3月工资表'!B:E,4,0)</f>
        <v>数据管理员</v>
      </c>
      <c r="F10" s="57" t="str">
        <f>VLOOKUP(B10,'3月工资表'!B:F,5,0)</f>
        <v>在职</v>
      </c>
      <c r="G10" s="57" t="str">
        <f>VLOOKUP(B10,'3月工资表'!B:G,6,0)</f>
        <v>正式员工</v>
      </c>
      <c r="H10" s="57" t="str">
        <f>VLOOKUP(B10,'3月工资表'!B:H,7,0)</f>
        <v>研发</v>
      </c>
      <c r="I10" s="58" t="str">
        <f>VLOOKUP(B10,'3月工资表'!B:I,8,0)</f>
        <v>2022-08-22</v>
      </c>
      <c r="J10" s="58"/>
      <c r="K10" s="84">
        <f>VLOOKUP(B10,'3月工资表'!B:BQ,63,0)</f>
        <v>9417.39</v>
      </c>
      <c r="L10" s="84">
        <f>VLOOKUP(B10,'3月工资表'!B:BR,64,0)</f>
        <v>0</v>
      </c>
      <c r="M10" s="84">
        <f>VLOOKUP(B10,'3月工资表'!B:BS,65,0)</f>
        <v>198.26</v>
      </c>
      <c r="N10" s="84">
        <f>VLOOKUP(B10,'3月工资表'!B:BT,66,0)</f>
        <v>0</v>
      </c>
      <c r="O10" s="84">
        <f>VLOOKUP(B10,'3月工资表'!B:BU,67,0)</f>
        <v>198.26</v>
      </c>
      <c r="P10" s="84">
        <f>VLOOKUP(B10,'3月工资表'!B:BW,68,0)</f>
        <v>9615.65</v>
      </c>
      <c r="Q10" s="84">
        <f>VLOOKUP(B10,'3月工资表'!B:BX,69,0)</f>
        <v>4000</v>
      </c>
      <c r="R10" s="85">
        <v>86.45</v>
      </c>
      <c r="S10" s="84">
        <f t="shared" si="0"/>
        <v>4934.4199999999983</v>
      </c>
      <c r="T10" s="86">
        <v>294</v>
      </c>
    </row>
    <row r="11" spans="1:20" ht="14.4" customHeight="1">
      <c r="A11" s="56" t="s">
        <v>32</v>
      </c>
      <c r="B11" s="56" t="s">
        <v>33</v>
      </c>
      <c r="C11" s="57" t="str">
        <f>VLOOKUP(B11,'3月工资表'!B:C,2,0)</f>
        <v>352225199603221541</v>
      </c>
      <c r="D11" s="57" t="str">
        <f>VLOOKUP(B11,'3月工资表'!B:D,3,0)</f>
        <v>医学部</v>
      </c>
      <c r="E11" s="57" t="str">
        <f>VLOOKUP(B11,'3月工资表'!B:E,4,0)</f>
        <v>统计分析员</v>
      </c>
      <c r="F11" s="57" t="str">
        <f>VLOOKUP(B11,'3月工资表'!B:F,5,0)</f>
        <v>在职</v>
      </c>
      <c r="G11" s="57" t="str">
        <f>VLOOKUP(B11,'3月工资表'!B:G,6,0)</f>
        <v>正式员工</v>
      </c>
      <c r="H11" s="57" t="str">
        <f>VLOOKUP(B11,'3月工资表'!B:H,7,0)</f>
        <v>研发</v>
      </c>
      <c r="I11" s="58" t="str">
        <f>VLOOKUP(B11,'3月工资表'!B:I,8,0)</f>
        <v>2022-09-19</v>
      </c>
      <c r="J11" s="58"/>
      <c r="K11" s="84">
        <f>VLOOKUP(B11,'3月工资表'!B:BQ,63,0)</f>
        <v>12000</v>
      </c>
      <c r="L11" s="84">
        <f>VLOOKUP(B11,'3月工资表'!B:BR,64,0)</f>
        <v>0</v>
      </c>
      <c r="M11" s="84">
        <f>VLOOKUP(B11,'3月工资表'!B:BS,65,0)</f>
        <v>200</v>
      </c>
      <c r="N11" s="84">
        <f>VLOOKUP(B11,'3月工资表'!B:BT,66,0)</f>
        <v>0</v>
      </c>
      <c r="O11" s="84">
        <f>VLOOKUP(B11,'3月工资表'!B:BU,67,0)</f>
        <v>200</v>
      </c>
      <c r="P11" s="84">
        <f>VLOOKUP(B11,'3月工资表'!B:BW,68,0)</f>
        <v>12200</v>
      </c>
      <c r="Q11" s="84">
        <f>VLOOKUP(B11,'3月工资表'!B:BX,69,0)</f>
        <v>4000</v>
      </c>
      <c r="R11" s="85">
        <v>153</v>
      </c>
      <c r="S11" s="84">
        <f t="shared" si="0"/>
        <v>7447</v>
      </c>
      <c r="T11" s="86">
        <v>300</v>
      </c>
    </row>
    <row r="12" spans="1:20" ht="14.4" customHeight="1">
      <c r="A12" s="87" t="s">
        <v>191</v>
      </c>
      <c r="B12" s="89" t="s">
        <v>192</v>
      </c>
      <c r="C12" s="57" t="str">
        <f>VLOOKUP(B12,'3月工资表'!B:C,2,0)</f>
        <v>530125200012260049</v>
      </c>
      <c r="D12" s="57" t="str">
        <f>VLOOKUP(B12,'3月工资表'!B:D,3,0)</f>
        <v>医学部</v>
      </c>
      <c r="E12" s="57" t="str">
        <f>VLOOKUP(B12,'3月工资表'!B:E,4,0)</f>
        <v>实习生</v>
      </c>
      <c r="F12" s="57" t="str">
        <f>VLOOKUP(B12,'3月工资表'!B:F,5,0)</f>
        <v>在职</v>
      </c>
      <c r="G12" s="57" t="str">
        <f>VLOOKUP(B12,'3月工资表'!B:G,6,0)</f>
        <v>实习生</v>
      </c>
      <c r="H12" s="57" t="str">
        <f>VLOOKUP(B12,'3月工资表'!B:H,7,0)</f>
        <v>研发</v>
      </c>
      <c r="I12" s="58" t="str">
        <f>VLOOKUP(B12,'3月工资表'!B:I,8,0)</f>
        <v>2023-02-15</v>
      </c>
      <c r="J12" s="58"/>
      <c r="K12" s="84">
        <f>VLOOKUP(B12,'3月工资表'!B:BQ,63,0)</f>
        <v>2391.3000000000002</v>
      </c>
      <c r="L12" s="84">
        <f>VLOOKUP(B12,'3月工资表'!B:BR,64,0)</f>
        <v>0</v>
      </c>
      <c r="M12" s="84">
        <f>VLOOKUP(B12,'3月工资表'!B:BS,65,0)</f>
        <v>191.3</v>
      </c>
      <c r="N12" s="84">
        <f>VLOOKUP(B12,'3月工资表'!B:BT,66,0)</f>
        <v>0</v>
      </c>
      <c r="O12" s="84">
        <f>VLOOKUP(B12,'3月工资表'!B:BU,67,0)</f>
        <v>191.3</v>
      </c>
      <c r="P12" s="84">
        <f>VLOOKUP(B12,'3月工资表'!B:BW,68,0)</f>
        <v>2582.6000000000004</v>
      </c>
      <c r="Q12" s="84">
        <f>VLOOKUP(B12,'3月工资表'!B:BX,69,0)</f>
        <v>0</v>
      </c>
      <c r="R12" s="85">
        <v>0</v>
      </c>
      <c r="S12" s="84">
        <f t="shared" ref="S12:S13" si="1">K12-M12-N12-O12-R12-Q12</f>
        <v>2008.7</v>
      </c>
      <c r="T12" s="86">
        <v>0</v>
      </c>
    </row>
    <row r="13" spans="1:20" ht="14.4" customHeight="1">
      <c r="A13" s="87" t="s">
        <v>197</v>
      </c>
      <c r="B13" s="89" t="s">
        <v>198</v>
      </c>
      <c r="C13" s="57" t="str">
        <f>VLOOKUP(B13,'3月工资表'!B:C,2,0)</f>
        <v>330825199711244561</v>
      </c>
      <c r="D13" s="57" t="str">
        <f>VLOOKUP(B13,'3月工资表'!B:D,3,0)</f>
        <v>医学部</v>
      </c>
      <c r="E13" s="57" t="str">
        <f>VLOOKUP(B13,'3月工资表'!B:E,4,0)</f>
        <v>实习生</v>
      </c>
      <c r="F13" s="57" t="str">
        <f>VLOOKUP(B13,'3月工资表'!B:F,5,0)</f>
        <v>在职</v>
      </c>
      <c r="G13" s="57" t="str">
        <f>VLOOKUP(B13,'3月工资表'!B:G,6,0)</f>
        <v>实习生</v>
      </c>
      <c r="H13" s="57" t="str">
        <f>VLOOKUP(B13,'3月工资表'!B:H,7,0)</f>
        <v>研发</v>
      </c>
      <c r="I13" s="58" t="str">
        <f>VLOOKUP(B13,'3月工资表'!B:I,8,0)</f>
        <v>2023-02-01</v>
      </c>
      <c r="J13" s="58"/>
      <c r="K13" s="84">
        <f>VLOOKUP(B13,'3月工资表'!B:BQ,63,0)</f>
        <v>3500</v>
      </c>
      <c r="L13" s="84">
        <f>VLOOKUP(B13,'3月工资表'!B:BR,64,0)</f>
        <v>0</v>
      </c>
      <c r="M13" s="84">
        <f>VLOOKUP(B13,'3月工资表'!B:BS,65,0)</f>
        <v>200</v>
      </c>
      <c r="N13" s="84">
        <f>VLOOKUP(B13,'3月工资表'!B:BT,66,0)</f>
        <v>0</v>
      </c>
      <c r="O13" s="84">
        <f>VLOOKUP(B13,'3月工资表'!B:BU,67,0)</f>
        <v>200</v>
      </c>
      <c r="P13" s="84">
        <f>VLOOKUP(B13,'3月工资表'!B:BW,68,0)</f>
        <v>3700</v>
      </c>
      <c r="Q13" s="84">
        <f>VLOOKUP(B13,'3月工资表'!B:BX,69,0)</f>
        <v>0</v>
      </c>
      <c r="R13" s="85">
        <v>0</v>
      </c>
      <c r="S13" s="84">
        <f t="shared" si="1"/>
        <v>3100</v>
      </c>
      <c r="T13" s="86">
        <v>0</v>
      </c>
    </row>
  </sheetData>
  <phoneticPr fontId="13" type="noConversion"/>
  <conditionalFormatting sqref="C2:C13">
    <cfRule type="duplicateValues" dxfId="68" priority="34"/>
  </conditionalFormatting>
  <conditionalFormatting sqref="B12:B13">
    <cfRule type="duplicateValues" dxfId="67" priority="2"/>
  </conditionalFormatting>
  <conditionalFormatting sqref="A12:A13">
    <cfRule type="duplicateValues" dxfId="66" priority="1"/>
  </conditionalFormatting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9"/>
  <sheetViews>
    <sheetView tabSelected="1" zoomScale="90" zoomScaleNormal="90" workbookViewId="0">
      <pane xSplit="5" ySplit="2" topLeftCell="F3" activePane="bottomRight" state="frozen"/>
      <selection pane="topRight"/>
      <selection pane="bottomLeft"/>
      <selection pane="bottomRight" activeCell="CI22" sqref="CI22"/>
    </sheetView>
  </sheetViews>
  <sheetFormatPr defaultColWidth="8.88671875" defaultRowHeight="15.6" customHeight="1"/>
  <cols>
    <col min="1" max="1" width="8.88671875" style="47"/>
    <col min="2" max="2" width="8.88671875" style="48"/>
    <col min="3" max="3" width="17.33203125" style="49" customWidth="1"/>
    <col min="4" max="4" width="14.33203125" style="49" customWidth="1"/>
    <col min="5" max="5" width="20.6640625" style="49" customWidth="1"/>
    <col min="6" max="8" width="8.88671875" style="49" customWidth="1"/>
    <col min="9" max="9" width="12" style="49" customWidth="1"/>
    <col min="10" max="11" width="10.44140625" style="49" customWidth="1"/>
    <col min="12" max="12" width="10.33203125" style="49" customWidth="1"/>
    <col min="13" max="13" width="12.109375" style="49" customWidth="1"/>
    <col min="14" max="14" width="10.6640625" style="50" customWidth="1"/>
    <col min="15" max="19" width="8.88671875" style="50" customWidth="1"/>
    <col min="20" max="20" width="12.33203125" style="50" customWidth="1"/>
    <col min="21" max="25" width="8.88671875" style="50"/>
    <col min="26" max="26" width="12.44140625" style="49" customWidth="1"/>
    <col min="27" max="42" width="8.88671875" style="49"/>
    <col min="43" max="43" width="10.33203125" style="49" customWidth="1"/>
    <col min="44" max="44" width="10.6640625" style="49" customWidth="1"/>
    <col min="45" max="56" width="8.88671875" style="49"/>
    <col min="57" max="57" width="9" style="49" customWidth="1"/>
    <col min="58" max="58" width="8.88671875" style="51"/>
    <col min="59" max="61" width="8.88671875" style="49"/>
    <col min="62" max="63" width="8.88671875" style="52"/>
    <col min="64" max="64" width="9.6640625" style="53" customWidth="1"/>
    <col min="65" max="65" width="9.44140625" style="52" customWidth="1"/>
    <col min="66" max="68" width="8.88671875" style="52"/>
    <col min="69" max="69" width="9.6640625" style="53" customWidth="1"/>
    <col min="70" max="70" width="11.109375" style="54" customWidth="1"/>
    <col min="71" max="75" width="8.88671875" style="47"/>
    <col min="76" max="77" width="9" style="47" customWidth="1"/>
    <col min="78" max="78" width="8.88671875" style="47"/>
    <col min="79" max="79" width="8.88671875" style="49"/>
    <col min="80" max="80" width="10.6640625" style="55" customWidth="1"/>
    <col min="81" max="81" width="17.33203125" style="52" customWidth="1"/>
    <col min="82" max="82" width="14" style="55" customWidth="1"/>
    <col min="83" max="88" width="8.88671875" style="49"/>
    <col min="89" max="89" width="10" style="49" customWidth="1"/>
    <col min="90" max="16384" width="8.88671875" style="49"/>
  </cols>
  <sheetData>
    <row r="1" spans="1:89" ht="16.2" customHeight="1">
      <c r="A1" s="107" t="s">
        <v>0</v>
      </c>
      <c r="B1" s="116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07" t="s">
        <v>8</v>
      </c>
      <c r="J1" s="107" t="s">
        <v>34</v>
      </c>
      <c r="K1" s="107" t="s">
        <v>35</v>
      </c>
      <c r="L1" s="107" t="s">
        <v>9</v>
      </c>
      <c r="M1" s="107" t="s">
        <v>36</v>
      </c>
      <c r="N1" s="114" t="s">
        <v>37</v>
      </c>
      <c r="O1" s="114" t="s">
        <v>38</v>
      </c>
      <c r="P1" s="114" t="s">
        <v>39</v>
      </c>
      <c r="Q1" s="114" t="s">
        <v>40</v>
      </c>
      <c r="R1" s="114" t="s">
        <v>41</v>
      </c>
      <c r="S1" s="114" t="s">
        <v>42</v>
      </c>
      <c r="T1" s="114" t="s">
        <v>43</v>
      </c>
      <c r="U1" s="114" t="s">
        <v>38</v>
      </c>
      <c r="V1" s="114" t="s">
        <v>39</v>
      </c>
      <c r="W1" s="114" t="s">
        <v>40</v>
      </c>
      <c r="X1" s="114" t="s">
        <v>41</v>
      </c>
      <c r="Y1" s="114" t="s">
        <v>42</v>
      </c>
      <c r="Z1" s="107" t="s">
        <v>44</v>
      </c>
      <c r="AA1" s="109" t="s">
        <v>45</v>
      </c>
      <c r="AB1" s="109" t="s">
        <v>46</v>
      </c>
      <c r="AC1" s="109" t="s">
        <v>47</v>
      </c>
      <c r="AD1" s="104" t="s">
        <v>48</v>
      </c>
      <c r="AE1" s="106"/>
      <c r="AF1" s="104" t="s">
        <v>49</v>
      </c>
      <c r="AG1" s="106"/>
      <c r="AH1" s="104" t="s">
        <v>50</v>
      </c>
      <c r="AI1" s="106"/>
      <c r="AJ1" s="104" t="s">
        <v>51</v>
      </c>
      <c r="AK1" s="106"/>
      <c r="AL1" s="61" t="s">
        <v>52</v>
      </c>
      <c r="AM1" s="104" t="s">
        <v>53</v>
      </c>
      <c r="AN1" s="106"/>
      <c r="AO1" s="104" t="s">
        <v>212</v>
      </c>
      <c r="AP1" s="106"/>
      <c r="AQ1" s="104" t="s">
        <v>54</v>
      </c>
      <c r="AR1" s="106"/>
      <c r="AS1" s="111" t="s">
        <v>55</v>
      </c>
      <c r="AT1" s="112"/>
      <c r="AU1" s="112"/>
      <c r="AV1" s="112"/>
      <c r="AW1" s="112"/>
      <c r="AX1" s="113"/>
      <c r="AY1" s="109" t="s">
        <v>56</v>
      </c>
      <c r="AZ1" s="109" t="s">
        <v>209</v>
      </c>
      <c r="BA1" s="109" t="s">
        <v>210</v>
      </c>
      <c r="BB1" s="109" t="s">
        <v>211</v>
      </c>
      <c r="BC1" s="109" t="s">
        <v>57</v>
      </c>
      <c r="BD1" s="109" t="s">
        <v>58</v>
      </c>
      <c r="BE1" s="109" t="s">
        <v>59</v>
      </c>
      <c r="BF1" s="118" t="s">
        <v>60</v>
      </c>
      <c r="BG1" s="109" t="s">
        <v>61</v>
      </c>
      <c r="BH1" s="109" t="s">
        <v>62</v>
      </c>
      <c r="BI1" s="109" t="s">
        <v>63</v>
      </c>
      <c r="BJ1" s="120" t="s">
        <v>64</v>
      </c>
      <c r="BK1" s="120" t="s">
        <v>214</v>
      </c>
      <c r="BL1" s="122" t="s">
        <v>65</v>
      </c>
      <c r="BM1" s="101" t="s">
        <v>66</v>
      </c>
      <c r="BN1" s="102"/>
      <c r="BO1" s="102"/>
      <c r="BP1" s="103"/>
      <c r="BQ1" s="124" t="s">
        <v>10</v>
      </c>
      <c r="BR1" s="104" t="s">
        <v>67</v>
      </c>
      <c r="BS1" s="105"/>
      <c r="BT1" s="105"/>
      <c r="BU1" s="105"/>
      <c r="BV1" s="105"/>
      <c r="BW1" s="105"/>
      <c r="BX1" s="105"/>
      <c r="BY1" s="105"/>
      <c r="BZ1" s="106"/>
      <c r="CA1" s="107" t="s">
        <v>17</v>
      </c>
      <c r="CB1" s="126" t="s">
        <v>18</v>
      </c>
      <c r="CC1" s="126" t="s">
        <v>68</v>
      </c>
      <c r="CD1" s="126" t="s">
        <v>19</v>
      </c>
      <c r="CE1" s="129" t="s">
        <v>69</v>
      </c>
      <c r="CF1" s="130"/>
      <c r="CG1" s="130"/>
      <c r="CH1" s="130"/>
      <c r="CI1" s="130"/>
      <c r="CJ1" s="130"/>
      <c r="CK1" s="130"/>
    </row>
    <row r="2" spans="1:89" ht="25.2" customHeight="1">
      <c r="A2" s="108"/>
      <c r="B2" s="117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08"/>
      <c r="AA2" s="110"/>
      <c r="AB2" s="110"/>
      <c r="AC2" s="110"/>
      <c r="AD2" s="61"/>
      <c r="AE2" s="61" t="s">
        <v>70</v>
      </c>
      <c r="AF2" s="61" t="s">
        <v>71</v>
      </c>
      <c r="AG2" s="61" t="s">
        <v>70</v>
      </c>
      <c r="AH2" s="61" t="s">
        <v>71</v>
      </c>
      <c r="AI2" s="66" t="s">
        <v>70</v>
      </c>
      <c r="AJ2" s="66" t="s">
        <v>71</v>
      </c>
      <c r="AK2" s="66" t="s">
        <v>70</v>
      </c>
      <c r="AL2" s="61" t="s">
        <v>71</v>
      </c>
      <c r="AM2" s="61" t="s">
        <v>71</v>
      </c>
      <c r="AN2" s="61" t="s">
        <v>70</v>
      </c>
      <c r="AO2" s="61" t="s">
        <v>71</v>
      </c>
      <c r="AP2" s="61" t="s">
        <v>70</v>
      </c>
      <c r="AQ2" s="66" t="s">
        <v>72</v>
      </c>
      <c r="AR2" s="66" t="s">
        <v>73</v>
      </c>
      <c r="AS2" s="67" t="s">
        <v>74</v>
      </c>
      <c r="AT2" s="67" t="s">
        <v>75</v>
      </c>
      <c r="AU2" s="67" t="s">
        <v>76</v>
      </c>
      <c r="AV2" s="67" t="s">
        <v>77</v>
      </c>
      <c r="AW2" s="67" t="s">
        <v>78</v>
      </c>
      <c r="AX2" s="67" t="s">
        <v>79</v>
      </c>
      <c r="AY2" s="110"/>
      <c r="AZ2" s="110"/>
      <c r="BA2" s="110"/>
      <c r="BB2" s="110"/>
      <c r="BC2" s="110"/>
      <c r="BD2" s="110"/>
      <c r="BE2" s="110"/>
      <c r="BF2" s="119"/>
      <c r="BG2" s="110"/>
      <c r="BH2" s="110"/>
      <c r="BI2" s="110"/>
      <c r="BJ2" s="121"/>
      <c r="BK2" s="121"/>
      <c r="BL2" s="123"/>
      <c r="BM2" s="71" t="s">
        <v>80</v>
      </c>
      <c r="BN2" s="71" t="s">
        <v>81</v>
      </c>
      <c r="BO2" s="71" t="s">
        <v>82</v>
      </c>
      <c r="BP2" s="72" t="s">
        <v>83</v>
      </c>
      <c r="BQ2" s="125"/>
      <c r="BR2" s="61" t="s">
        <v>11</v>
      </c>
      <c r="BS2" s="61" t="s">
        <v>12</v>
      </c>
      <c r="BT2" s="61" t="s">
        <v>13</v>
      </c>
      <c r="BU2" s="61" t="s">
        <v>14</v>
      </c>
      <c r="BV2" s="61" t="s">
        <v>213</v>
      </c>
      <c r="BW2" s="61" t="s">
        <v>15</v>
      </c>
      <c r="BX2" s="61" t="s">
        <v>16</v>
      </c>
      <c r="BY2" s="61" t="s">
        <v>215</v>
      </c>
      <c r="BZ2" s="61" t="s">
        <v>84</v>
      </c>
      <c r="CA2" s="108"/>
      <c r="CB2" s="127"/>
      <c r="CC2" s="127"/>
      <c r="CD2" s="127"/>
      <c r="CE2" s="78" t="s">
        <v>12</v>
      </c>
      <c r="CF2" s="78" t="s">
        <v>13</v>
      </c>
      <c r="CG2" s="78" t="s">
        <v>85</v>
      </c>
      <c r="CH2" s="78" t="s">
        <v>14</v>
      </c>
      <c r="CI2" s="100" t="s">
        <v>216</v>
      </c>
      <c r="CJ2" s="78" t="s">
        <v>16</v>
      </c>
      <c r="CK2" s="60" t="s">
        <v>215</v>
      </c>
    </row>
    <row r="3" spans="1:89" ht="15.6" customHeight="1">
      <c r="A3" s="56">
        <v>10012</v>
      </c>
      <c r="B3" s="56" t="s">
        <v>20</v>
      </c>
      <c r="C3" s="57" t="str">
        <f>VLOOKUP(B3,部门薪资!C:I,7,0)</f>
        <v>330724199010195638</v>
      </c>
      <c r="D3" s="56" t="str">
        <f>VLOOKUP(B3,部门薪资!C:G,5,0)</f>
        <v>医学部</v>
      </c>
      <c r="E3" s="56" t="str">
        <f>VLOOKUP(B3,部门薪资!C:H,6,0)</f>
        <v>数据管理员兼系统管理员</v>
      </c>
      <c r="F3" s="57" t="str">
        <f>VLOOKUP(B3,部门薪资!C:D,2,0)</f>
        <v>在职</v>
      </c>
      <c r="G3" s="57" t="str">
        <f>VLOOKUP(B3,部门薪资!C:E,3,0)</f>
        <v>正式员工</v>
      </c>
      <c r="H3" s="57" t="str">
        <f>VLOOKUP(B3,部门薪资!C:K,9,0)</f>
        <v>研发</v>
      </c>
      <c r="I3" s="58" t="str">
        <f>VLOOKUP(B3,部门薪资!C:J,8,0)</f>
        <v>2012-07-01</v>
      </c>
      <c r="J3" s="58"/>
      <c r="K3" s="58"/>
      <c r="L3" s="58" t="s">
        <v>86</v>
      </c>
      <c r="M3" s="57" t="str">
        <f>VLOOKUP(B3,部门薪资!C:L,10,0)</f>
        <v>M1</v>
      </c>
      <c r="N3" s="59">
        <f t="shared" ref="N3:N8" si="0">O3+P3+Q3+R3+S3</f>
        <v>0</v>
      </c>
      <c r="O3" s="59">
        <f>VLOOKUP(B3,部门薪资!C:S,17,0)</f>
        <v>0</v>
      </c>
      <c r="P3" s="59">
        <f>VLOOKUP(B3,部门薪资!C:T,18,0)</f>
        <v>0</v>
      </c>
      <c r="Q3" s="59">
        <f>VLOOKUP(B3,部门薪资!C:U,19,0)</f>
        <v>0</v>
      </c>
      <c r="R3" s="59">
        <f>VLOOKUP(B3,部门薪资!C:V,20,0)</f>
        <v>0</v>
      </c>
      <c r="S3" s="59">
        <f>VLOOKUP(B3,部门薪资!C:W,21,0)</f>
        <v>0</v>
      </c>
      <c r="T3" s="59">
        <f t="shared" ref="T3:T12" si="1">U3+V3+W3+X3+Y3</f>
        <v>15500</v>
      </c>
      <c r="U3" s="59">
        <f>VLOOKUP(B3,部门薪资!C:M,11,0)</f>
        <v>5000</v>
      </c>
      <c r="V3" s="59">
        <f>VLOOKUP(B3,部门薪资!C:N,12,0)</f>
        <v>3500</v>
      </c>
      <c r="W3" s="59">
        <f>VLOOKUP(B3,部门薪资!C:R,13,0)</f>
        <v>6200</v>
      </c>
      <c r="X3" s="59">
        <f>VLOOKUP(B3,部门薪资!C:R,14,0)</f>
        <v>300</v>
      </c>
      <c r="Y3" s="59">
        <f>VLOOKUP(B3,部门薪资!C:R,15,0)</f>
        <v>500</v>
      </c>
      <c r="Z3" s="95">
        <v>44958</v>
      </c>
      <c r="AA3" s="62">
        <f>VLOOKUP(B3,考勤!C:BB,12,0)</f>
        <v>172.5</v>
      </c>
      <c r="AB3" s="62">
        <f>VLOOKUP(B3,考勤!C:BB,14,0)</f>
        <v>0</v>
      </c>
      <c r="AC3" s="63">
        <f>VLOOKUP(B3,考勤!C:BB,15,0)</f>
        <v>172.5</v>
      </c>
      <c r="AD3" s="64">
        <f>VLOOKUP(B3,考勤!C:BB,16,0)</f>
        <v>0</v>
      </c>
      <c r="AE3" s="65">
        <f>VLOOKUP(B3,考勤!C:BB,17,0)</f>
        <v>0</v>
      </c>
      <c r="AF3" s="65">
        <f>VLOOKUP(B3,考勤!C:BB,18,0)</f>
        <v>0</v>
      </c>
      <c r="AG3" s="65">
        <f>VLOOKUP(B3,考勤!C:BB,19,0)</f>
        <v>0</v>
      </c>
      <c r="AH3" s="65">
        <f>VLOOKUP(B3,考勤!C:BB,20,0)</f>
        <v>0</v>
      </c>
      <c r="AI3" s="65">
        <f>VLOOKUP(B3,考勤!C:BB,21,0)</f>
        <v>0</v>
      </c>
      <c r="AJ3" s="65">
        <f>VLOOKUP(B3,考勤!C:BB,22,0)</f>
        <v>0</v>
      </c>
      <c r="AK3" s="65">
        <f>VLOOKUP(B3,考勤!C:BB,23,0)</f>
        <v>0</v>
      </c>
      <c r="AL3" s="65">
        <f>VLOOKUP(B3,考勤!C:BB,24,0)</f>
        <v>0</v>
      </c>
      <c r="AM3" s="65">
        <f>VLOOKUP(B3,考勤!C:BB,25,0)</f>
        <v>0</v>
      </c>
      <c r="AN3" s="65">
        <f>VLOOKUP(B3,考勤!C:BB,26,0)</f>
        <v>0</v>
      </c>
      <c r="AO3" s="65"/>
      <c r="AP3" s="65">
        <v>18</v>
      </c>
      <c r="AQ3" s="68">
        <f t="shared" ref="AQ3:AQ12" si="2">ROUND(SUM(O3:S3)/AA3*AD3+Q3/AA3*AF3+SUM(Q3:S3)/AA3*AH3+SUM(P3:S3)/AA3*AJ3+SUM(P3:S3)/AA3*AM3,2)</f>
        <v>0</v>
      </c>
      <c r="AR3" s="68">
        <f t="shared" ref="AR3:AR12" si="3">ROUND(SUM(U3:Y3)/AA3*AE3+W3/AA3*AG3+SUM(W3:Y3)/AA3*AI3+SUM(V3:Y3)/AA3*AK3+SUM(V3:Y3)/AA3*AN3,2)</f>
        <v>0</v>
      </c>
      <c r="AS3" s="69">
        <f t="shared" ref="AS3:AS9" si="4">AD3+AE3</f>
        <v>0</v>
      </c>
      <c r="AT3" s="69">
        <f t="shared" ref="AT3:AT9" si="5">AF3+AG3</f>
        <v>0</v>
      </c>
      <c r="AU3" s="69">
        <f t="shared" ref="AU3:AU9" si="6">AH3+AI3</f>
        <v>0</v>
      </c>
      <c r="AV3" s="69">
        <f t="shared" ref="AV3:AV9" si="7">AJ3+AK3</f>
        <v>0</v>
      </c>
      <c r="AW3" s="69">
        <f t="shared" ref="AW3:AW9" si="8">AL3</f>
        <v>0</v>
      </c>
      <c r="AX3" s="69">
        <f t="shared" ref="AX3:AX9" si="9">AM3+AN3</f>
        <v>0</v>
      </c>
      <c r="AY3" s="69">
        <f>AQ3+AR3</f>
        <v>0</v>
      </c>
      <c r="AZ3" s="69">
        <f>AO3+AP3</f>
        <v>18</v>
      </c>
      <c r="BA3" s="69">
        <v>98</v>
      </c>
      <c r="BB3" s="69">
        <f>N3/AA3*AO3*(BA3/100-1)+T3/AA3*AP3*(BA3/100-1)</f>
        <v>-32.347826086956552</v>
      </c>
      <c r="BC3" s="60">
        <f>VLOOKUP(B3,绩效考核!A:J,10,0)</f>
        <v>100</v>
      </c>
      <c r="BD3" s="60">
        <f>VLOOKUP(B3,绩效考核!A:K,11,0)</f>
        <v>100</v>
      </c>
      <c r="BE3" s="69">
        <f>ROUND((BD3/100-1)*(Q3/AA3*AB3+W3/AA3*AC3),2)</f>
        <v>0</v>
      </c>
      <c r="BF3" s="70">
        <f>VLOOKUP(B3,考勤!C:BB,34,0)</f>
        <v>0</v>
      </c>
      <c r="BG3" s="60">
        <f>VLOOKUP(B3,考勤!C:BB,43,0)</f>
        <v>0</v>
      </c>
      <c r="BH3" s="60">
        <f>VLOOKUP(B3,考勤!C:BB,44,0)</f>
        <v>0</v>
      </c>
      <c r="BI3" s="60">
        <f>VLOOKUP(B3,考勤!C:BB,52,0)</f>
        <v>0</v>
      </c>
      <c r="BJ3" s="73">
        <f>VLOOKUP(B3,社保公积金代扣!A:H,8,0)</f>
        <v>0</v>
      </c>
      <c r="BK3" s="73">
        <v>0</v>
      </c>
      <c r="BL3" s="74">
        <f>ROUND((O3+P3+Q3+R3+S3)/AA3*AB3+(U3+V3+W3+X3+Y3)/AA3*AC3-AY3+BB3+BE3+BF3+BG3+BH3+BI3+BJ3+BK3,2)</f>
        <v>15467.65</v>
      </c>
      <c r="BM3" s="73">
        <f>VLOOKUP(B3,考勤!C:BB,36,0)</f>
        <v>0</v>
      </c>
      <c r="BN3" s="73">
        <f>VLOOKUP(B3,考勤!C:BB,37,0)</f>
        <v>200</v>
      </c>
      <c r="BO3" s="75">
        <f>VLOOKUP(B3,考勤!C:BB,38,0)</f>
        <v>750</v>
      </c>
      <c r="BP3" s="73">
        <f>ROUND(BM3+BN3+BO3,2)</f>
        <v>950</v>
      </c>
      <c r="BQ3" s="74">
        <f t="shared" ref="BQ3:BQ12" si="10">BL3+BP3</f>
        <v>16417.650000000001</v>
      </c>
      <c r="BR3" s="76">
        <f>VLOOKUP(B3,社保公积金代扣!A:H,2,0)</f>
        <v>4500</v>
      </c>
      <c r="BS3" s="77">
        <f>VLOOKUP(B3,社保公积金代扣!A:H,3,0)</f>
        <v>360</v>
      </c>
      <c r="BT3" s="77">
        <f>VLOOKUP(B3,社保公积金代扣!A:H,4,0)</f>
        <v>90</v>
      </c>
      <c r="BU3" s="77">
        <f>VLOOKUP(B3,社保公积金代扣!A:H,5,0)</f>
        <v>22.5</v>
      </c>
      <c r="BV3" s="77"/>
      <c r="BW3" s="77">
        <f>VLOOKUP(B3,社保公积金代扣!A:H,6,0)</f>
        <v>12000</v>
      </c>
      <c r="BX3" s="77">
        <f>VLOOKUP(B3,社保公积金代扣!A:H,7,0)</f>
        <v>1440</v>
      </c>
      <c r="BY3" s="77"/>
      <c r="BZ3" s="77">
        <f>BS3+BT3+BU3+BV3+BX3+BY3</f>
        <v>1912.5</v>
      </c>
      <c r="CA3" s="60">
        <f>VLOOKUP(B3,提供给财务薪资!B:Y,17,0)</f>
        <v>217.12</v>
      </c>
      <c r="CB3" s="79">
        <f t="shared" ref="CB3:CB9" si="11">BQ3-BZ3-CA3</f>
        <v>14288.03</v>
      </c>
      <c r="CC3" s="60"/>
      <c r="CD3" s="79">
        <f>R3/AA3*(AB3-AD3-AF3-AH3-AJ3-AM3)+X3/AA3*(AC3-AE3-AG3-AI3-AK3-AL3-AN3)</f>
        <v>300</v>
      </c>
      <c r="CE3" s="60">
        <f>VLOOKUP(B3:B14,社保公积金代扣!A:I,9,0)</f>
        <v>630</v>
      </c>
      <c r="CF3" s="60">
        <f>VLOOKUP(B3,社保公积金代扣!A:J,10,0)</f>
        <v>427.5</v>
      </c>
      <c r="CG3" s="60">
        <f>VLOOKUP(B3,社保公积金代扣!A:L,11,0)</f>
        <v>9</v>
      </c>
      <c r="CH3" s="60">
        <f>VLOOKUP(B3,社保公积金代扣!A:L,12,0)</f>
        <v>22.5</v>
      </c>
      <c r="CI3" s="60"/>
      <c r="CJ3" s="73">
        <f>BX3+BJ3</f>
        <v>1440</v>
      </c>
      <c r="CK3" s="60"/>
    </row>
    <row r="4" spans="1:89" ht="15.6" customHeight="1">
      <c r="A4" s="56">
        <v>10237</v>
      </c>
      <c r="B4" s="56" t="s">
        <v>21</v>
      </c>
      <c r="C4" s="57" t="str">
        <f>VLOOKUP(B4,部门薪资!C:I,7,0)</f>
        <v>330522199504151543</v>
      </c>
      <c r="D4" s="56" t="str">
        <f>VLOOKUP(B4,部门薪资!C:G,5,0)</f>
        <v>医学部</v>
      </c>
      <c r="E4" s="56" t="str">
        <f>VLOOKUP(B4,部门薪资!C:H,6,0)</f>
        <v>数据经理</v>
      </c>
      <c r="F4" s="57" t="str">
        <f>VLOOKUP(B4,部门薪资!C:D,2,0)</f>
        <v>在职</v>
      </c>
      <c r="G4" s="57" t="str">
        <f>VLOOKUP(B4,部门薪资!C:E,3,0)</f>
        <v>正式员工</v>
      </c>
      <c r="H4" s="57" t="str">
        <f>VLOOKUP(B4,部门薪资!C:K,9,0)</f>
        <v>研发</v>
      </c>
      <c r="I4" s="58" t="str">
        <f>VLOOKUP(B4,部门薪资!C:J,8,0)</f>
        <v>2018-06-07</v>
      </c>
      <c r="J4" s="58"/>
      <c r="K4" s="58"/>
      <c r="L4" s="58" t="s">
        <v>86</v>
      </c>
      <c r="M4" s="57" t="str">
        <f>VLOOKUP(B4,部门薪资!C:L,10,0)</f>
        <v>M1</v>
      </c>
      <c r="N4" s="59">
        <f t="shared" si="0"/>
        <v>0</v>
      </c>
      <c r="O4" s="59">
        <f>VLOOKUP(B4,部门薪资!C:S,17,0)</f>
        <v>0</v>
      </c>
      <c r="P4" s="59">
        <f>VLOOKUP(B4,部门薪资!C:T,18,0)</f>
        <v>0</v>
      </c>
      <c r="Q4" s="59">
        <f>VLOOKUP(B4,部门薪资!C:U,19,0)</f>
        <v>0</v>
      </c>
      <c r="R4" s="59">
        <f>VLOOKUP(B4,部门薪资!C:V,20,0)</f>
        <v>0</v>
      </c>
      <c r="S4" s="59">
        <f>VLOOKUP(B4,部门薪资!C:W,21,0)</f>
        <v>0</v>
      </c>
      <c r="T4" s="59">
        <f t="shared" si="1"/>
        <v>15500</v>
      </c>
      <c r="U4" s="59">
        <f>VLOOKUP(B4,部门薪资!C:M,11,0)</f>
        <v>5000</v>
      </c>
      <c r="V4" s="59">
        <f>VLOOKUP(B4,部门薪资!C:N,12,0)</f>
        <v>3500</v>
      </c>
      <c r="W4" s="59">
        <f>VLOOKUP(B4,部门薪资!C:R,13,0)</f>
        <v>6200</v>
      </c>
      <c r="X4" s="59">
        <f>VLOOKUP(B4,部门薪资!C:R,14,0)</f>
        <v>300</v>
      </c>
      <c r="Y4" s="59">
        <f>VLOOKUP(B4,部门薪资!C:R,15,0)</f>
        <v>500</v>
      </c>
      <c r="Z4" s="95">
        <v>44958</v>
      </c>
      <c r="AA4" s="62">
        <f>VLOOKUP(B4,考勤!C:BB,12,0)</f>
        <v>172.5</v>
      </c>
      <c r="AB4" s="62">
        <f>VLOOKUP(B4,考勤!C:BB,14,0)</f>
        <v>0</v>
      </c>
      <c r="AC4" s="63">
        <f>VLOOKUP(B4,考勤!C:BB,15,0)</f>
        <v>172.5</v>
      </c>
      <c r="AD4" s="64">
        <f>VLOOKUP(B4,考勤!C:BB,16,0)</f>
        <v>0</v>
      </c>
      <c r="AE4" s="65">
        <f>VLOOKUP(B4,考勤!C:BB,17,0)</f>
        <v>0</v>
      </c>
      <c r="AF4" s="65">
        <f>VLOOKUP(B4,考勤!C:BB,18,0)</f>
        <v>0</v>
      </c>
      <c r="AG4" s="65">
        <f>VLOOKUP(B4,考勤!C:BB,19,0)</f>
        <v>0</v>
      </c>
      <c r="AH4" s="65">
        <f>VLOOKUP(B4,考勤!C:BB,20,0)</f>
        <v>0</v>
      </c>
      <c r="AI4" s="65">
        <f>VLOOKUP(B4,考勤!C:BB,21,0)</f>
        <v>0</v>
      </c>
      <c r="AJ4" s="65">
        <f>VLOOKUP(B4,考勤!C:BB,22,0)</f>
        <v>0</v>
      </c>
      <c r="AK4" s="65">
        <f>VLOOKUP(B4,考勤!C:BB,23,0)</f>
        <v>0</v>
      </c>
      <c r="AL4" s="65">
        <f>VLOOKUP(B4,考勤!C:BB,24,0)</f>
        <v>0</v>
      </c>
      <c r="AM4" s="65">
        <f>VLOOKUP(B4,考勤!C:BB,25,0)</f>
        <v>0</v>
      </c>
      <c r="AN4" s="65">
        <f>VLOOKUP(B4,考勤!C:BB,26,0)</f>
        <v>0</v>
      </c>
      <c r="AO4" s="65"/>
      <c r="AP4" s="65"/>
      <c r="AQ4" s="68">
        <f t="shared" si="2"/>
        <v>0</v>
      </c>
      <c r="AR4" s="68">
        <f t="shared" si="3"/>
        <v>0</v>
      </c>
      <c r="AS4" s="69">
        <f t="shared" si="4"/>
        <v>0</v>
      </c>
      <c r="AT4" s="69">
        <f t="shared" si="5"/>
        <v>0</v>
      </c>
      <c r="AU4" s="69">
        <f t="shared" si="6"/>
        <v>0</v>
      </c>
      <c r="AV4" s="69">
        <f t="shared" si="7"/>
        <v>0</v>
      </c>
      <c r="AW4" s="69">
        <f t="shared" si="8"/>
        <v>0</v>
      </c>
      <c r="AX4" s="69">
        <f t="shared" si="9"/>
        <v>0</v>
      </c>
      <c r="AY4" s="69">
        <f>AQ4+AR4</f>
        <v>0</v>
      </c>
      <c r="AZ4" s="69">
        <f t="shared" ref="AZ4:AZ14" si="12">AO4+AP4</f>
        <v>0</v>
      </c>
      <c r="BA4" s="69">
        <v>100</v>
      </c>
      <c r="BB4" s="69"/>
      <c r="BC4" s="60">
        <f>VLOOKUP(B4,绩效考核!A:J,10,0)</f>
        <v>100</v>
      </c>
      <c r="BD4" s="60">
        <f>VLOOKUP(B4,绩效考核!A:K,11,0)</f>
        <v>100</v>
      </c>
      <c r="BE4" s="69">
        <f>ROUND((BD4/100-1)*(Q4/AA4*AB4+W4/AA4*AC4),2)</f>
        <v>0</v>
      </c>
      <c r="BF4" s="70">
        <f>VLOOKUP(B4,考勤!C:BB,34,0)</f>
        <v>0</v>
      </c>
      <c r="BG4" s="60">
        <f>VLOOKUP(B4,考勤!C:BB,43,0)</f>
        <v>0</v>
      </c>
      <c r="BH4" s="60">
        <f>VLOOKUP(B4,考勤!C:BB,44,0)</f>
        <v>0</v>
      </c>
      <c r="BI4" s="60">
        <f>VLOOKUP(B4,考勤!C:BB,52,0)</f>
        <v>0</v>
      </c>
      <c r="BJ4" s="73">
        <f>VLOOKUP(B4,社保公积金代扣!A:H,8,0)</f>
        <v>-1020</v>
      </c>
      <c r="BK4" s="73">
        <v>0</v>
      </c>
      <c r="BL4" s="74">
        <f>ROUND((O4+P4+Q4+R4+S4)/AA4*AB4+(U4+V4+W4+X4+Y4)/AA4*AC4-AY4+BE4+BF4+BG4+BH4+BI4+BJ4+BK4,2)</f>
        <v>14480</v>
      </c>
      <c r="BM4" s="73">
        <f>VLOOKUP(B4,考勤!C:BB,36,0)</f>
        <v>0</v>
      </c>
      <c r="BN4" s="73">
        <f>VLOOKUP(B4,考勤!C:BB,37,0)</f>
        <v>200</v>
      </c>
      <c r="BO4" s="75">
        <f>VLOOKUP(B4,考勤!C:BB,38,0)</f>
        <v>200</v>
      </c>
      <c r="BP4" s="73">
        <f t="shared" ref="BP4:BP12" si="13">ROUND(BM4+BN4+BO4,2)</f>
        <v>400</v>
      </c>
      <c r="BQ4" s="74">
        <f t="shared" si="10"/>
        <v>14880</v>
      </c>
      <c r="BR4" s="76">
        <f>VLOOKUP(B4,社保公积金代扣!A:H,2,0)</f>
        <v>4500</v>
      </c>
      <c r="BS4" s="77">
        <f>VLOOKUP(B4,社保公积金代扣!A:H,3,0)</f>
        <v>360</v>
      </c>
      <c r="BT4" s="77">
        <f>VLOOKUP(B4,社保公积金代扣!A:H,4,0)</f>
        <v>90</v>
      </c>
      <c r="BU4" s="77">
        <f>VLOOKUP(B4,社保公积金代扣!A:H,5,0)</f>
        <v>22.5</v>
      </c>
      <c r="BV4" s="77"/>
      <c r="BW4" s="77">
        <f>VLOOKUP(B4,社保公积金代扣!A:H,6,0)</f>
        <v>12000</v>
      </c>
      <c r="BX4" s="77">
        <f>VLOOKUP(B4,社保公积金代扣!A:H,7,0)</f>
        <v>1440</v>
      </c>
      <c r="BY4" s="77"/>
      <c r="BZ4" s="77">
        <f t="shared" ref="BZ4:BZ14" si="14">BS4+BT4+BU4+BV4+BX4+BY4</f>
        <v>1912.5</v>
      </c>
      <c r="CA4" s="60">
        <f>VLOOKUP(B4,提供给财务薪资!B:Y,17,0)</f>
        <v>185.03</v>
      </c>
      <c r="CB4" s="79">
        <f t="shared" si="11"/>
        <v>12782.47</v>
      </c>
      <c r="CC4" s="60"/>
      <c r="CD4" s="79">
        <f>R4/AA4*(AB4-AD4-AF4-AH4-AJ4-AM4)+X4/AA4*(AC4-AE4-AG4-AI4-AK4-AL4-AN4)</f>
        <v>300</v>
      </c>
      <c r="CE4" s="60">
        <f>VLOOKUP(B4:B15,社保公积金代扣!A:I,9,0)</f>
        <v>630</v>
      </c>
      <c r="CF4" s="60">
        <f>VLOOKUP(B4,社保公积金代扣!A:J,10,0)</f>
        <v>427.5</v>
      </c>
      <c r="CG4" s="60">
        <f>VLOOKUP(B4,社保公积金代扣!A:L,11,0)</f>
        <v>9</v>
      </c>
      <c r="CH4" s="60">
        <f>VLOOKUP(B4,社保公积金代扣!A:L,12,0)</f>
        <v>22.5</v>
      </c>
      <c r="CI4" s="60"/>
      <c r="CJ4" s="73">
        <f>BX4+BJ4</f>
        <v>420</v>
      </c>
      <c r="CK4" s="60"/>
    </row>
    <row r="5" spans="1:89" ht="15.6" customHeight="1">
      <c r="A5" s="56">
        <v>10994</v>
      </c>
      <c r="B5" s="56" t="s">
        <v>22</v>
      </c>
      <c r="C5" s="57" t="str">
        <f>VLOOKUP(B5,部门薪资!C:I,7,0)</f>
        <v>330282199806252841</v>
      </c>
      <c r="D5" s="56" t="str">
        <f>VLOOKUP(B5,部门薪资!C:G,5,0)</f>
        <v>医学部</v>
      </c>
      <c r="E5" s="56" t="str">
        <f>VLOOKUP(B5,部门薪资!C:H,6,0)</f>
        <v>数据管理员</v>
      </c>
      <c r="F5" s="57" t="str">
        <f>VLOOKUP(B5,部门薪资!C:D,2,0)</f>
        <v>在职</v>
      </c>
      <c r="G5" s="57" t="str">
        <f>VLOOKUP(B5,部门薪资!C:E,3,0)</f>
        <v>正式员工</v>
      </c>
      <c r="H5" s="57" t="str">
        <f>VLOOKUP(B5,部门薪资!C:K,9,0)</f>
        <v>研发</v>
      </c>
      <c r="I5" s="58" t="str">
        <f>VLOOKUP(B5,部门薪资!C:J,8,0)</f>
        <v>2021-04-21</v>
      </c>
      <c r="J5" s="58"/>
      <c r="K5" s="58"/>
      <c r="L5" s="58" t="s">
        <v>86</v>
      </c>
      <c r="M5" s="57" t="str">
        <f>VLOOKUP(B5,部门薪资!C:L,10,0)</f>
        <v>P2</v>
      </c>
      <c r="N5" s="59">
        <f t="shared" si="0"/>
        <v>0</v>
      </c>
      <c r="O5" s="59">
        <f>VLOOKUP(B5,部门薪资!C:S,17,0)</f>
        <v>0</v>
      </c>
      <c r="P5" s="59">
        <f>VLOOKUP(B5,部门薪资!C:T,18,0)</f>
        <v>0</v>
      </c>
      <c r="Q5" s="59">
        <f>VLOOKUP(B5,部门薪资!C:U,19,0)</f>
        <v>0</v>
      </c>
      <c r="R5" s="59">
        <f>VLOOKUP(B5,部门薪资!C:V,20,0)</f>
        <v>0</v>
      </c>
      <c r="S5" s="59">
        <f>VLOOKUP(B5,部门薪资!C:W,21,0)</f>
        <v>0</v>
      </c>
      <c r="T5" s="59">
        <f t="shared" si="1"/>
        <v>10000</v>
      </c>
      <c r="U5" s="59">
        <f>VLOOKUP(B5,部门薪资!C:M,11,0)</f>
        <v>4000</v>
      </c>
      <c r="V5" s="59">
        <f>VLOOKUP(B5,部门薪资!C:N,12,0)</f>
        <v>2500</v>
      </c>
      <c r="W5" s="59">
        <f>VLOOKUP(B5,部门薪资!C:R,13,0)</f>
        <v>3000</v>
      </c>
      <c r="X5" s="59">
        <f>VLOOKUP(B5,部门薪资!C:R,14,0)</f>
        <v>300</v>
      </c>
      <c r="Y5" s="59">
        <f>VLOOKUP(B5,部门薪资!C:R,15,0)</f>
        <v>200</v>
      </c>
      <c r="Z5" s="95">
        <v>44958</v>
      </c>
      <c r="AA5" s="62">
        <f>VLOOKUP(B5,考勤!C:BB,12,0)</f>
        <v>172.5</v>
      </c>
      <c r="AB5" s="62">
        <f>VLOOKUP(B5,考勤!C:BB,14,0)</f>
        <v>0</v>
      </c>
      <c r="AC5" s="63">
        <f>VLOOKUP(B5,考勤!C:BB,15,0)</f>
        <v>172.5</v>
      </c>
      <c r="AD5" s="64">
        <f>VLOOKUP(B5,考勤!C:BB,16,0)</f>
        <v>0</v>
      </c>
      <c r="AE5" s="65">
        <f>VLOOKUP(B5,考勤!C:BB,17,0)</f>
        <v>0</v>
      </c>
      <c r="AF5" s="65">
        <f>VLOOKUP(B5,考勤!C:BB,18,0)</f>
        <v>0</v>
      </c>
      <c r="AG5" s="65">
        <f>VLOOKUP(B5,考勤!C:BB,19,0)</f>
        <v>0</v>
      </c>
      <c r="AH5" s="65">
        <f>VLOOKUP(B5,考勤!C:BB,20,0)</f>
        <v>0</v>
      </c>
      <c r="AI5" s="65">
        <f>VLOOKUP(B5,考勤!C:BB,21,0)</f>
        <v>0</v>
      </c>
      <c r="AJ5" s="65">
        <f>VLOOKUP(B5,考勤!C:BB,22,0)</f>
        <v>0</v>
      </c>
      <c r="AK5" s="65">
        <f>VLOOKUP(B5,考勤!C:BB,23,0)</f>
        <v>0</v>
      </c>
      <c r="AL5" s="65">
        <f>VLOOKUP(B5,考勤!C:BB,24,0)</f>
        <v>0</v>
      </c>
      <c r="AM5" s="65">
        <f>VLOOKUP(B5,考勤!C:BB,25,0)</f>
        <v>0</v>
      </c>
      <c r="AN5" s="65">
        <f>VLOOKUP(B5,考勤!C:BB,26,0)</f>
        <v>0</v>
      </c>
      <c r="AO5" s="65"/>
      <c r="AP5" s="65"/>
      <c r="AQ5" s="68">
        <f t="shared" si="2"/>
        <v>0</v>
      </c>
      <c r="AR5" s="68">
        <f t="shared" si="3"/>
        <v>0</v>
      </c>
      <c r="AS5" s="69">
        <f t="shared" si="4"/>
        <v>0</v>
      </c>
      <c r="AT5" s="69">
        <f t="shared" si="5"/>
        <v>0</v>
      </c>
      <c r="AU5" s="69">
        <f t="shared" si="6"/>
        <v>0</v>
      </c>
      <c r="AV5" s="69">
        <f t="shared" si="7"/>
        <v>0</v>
      </c>
      <c r="AW5" s="69">
        <f t="shared" si="8"/>
        <v>0</v>
      </c>
      <c r="AX5" s="69">
        <f t="shared" si="9"/>
        <v>0</v>
      </c>
      <c r="AY5" s="69">
        <f>AQ5+AR5</f>
        <v>0</v>
      </c>
      <c r="AZ5" s="69">
        <f t="shared" si="12"/>
        <v>0</v>
      </c>
      <c r="BA5" s="69">
        <v>100</v>
      </c>
      <c r="BB5" s="69"/>
      <c r="BC5" s="60">
        <f>VLOOKUP(B5,绩效考核!A:J,10,0)</f>
        <v>100</v>
      </c>
      <c r="BD5" s="60">
        <f>VLOOKUP(B5,绩效考核!A:K,11,0)</f>
        <v>100</v>
      </c>
      <c r="BE5" s="69">
        <f>ROUND((BD5/100-1)*(Q5/AA5*AB5+W5/AA5*AC5),2)</f>
        <v>0</v>
      </c>
      <c r="BF5" s="70">
        <f>VLOOKUP(B5,考勤!C:BB,34,0)</f>
        <v>0</v>
      </c>
      <c r="BG5" s="60">
        <f>VLOOKUP(B5,考勤!C:BB,43,0)</f>
        <v>0</v>
      </c>
      <c r="BH5" s="60">
        <f>VLOOKUP(B5,考勤!C:BB,44,0)</f>
        <v>0</v>
      </c>
      <c r="BI5" s="60">
        <f>VLOOKUP(B5,考勤!C:BB,52,0)</f>
        <v>0</v>
      </c>
      <c r="BJ5" s="73">
        <f>VLOOKUP(B5,社保公积金代扣!A:H,8,0)</f>
        <v>0</v>
      </c>
      <c r="BK5" s="73">
        <v>0</v>
      </c>
      <c r="BL5" s="74">
        <f>ROUND((O5+P5+Q5+R5+S5)/AA5*AB5+(U5+V5+W5+X5+Y5)/AA5*AC5-AY5+BE5+BF5+BG5+BH5+BI5+BJ5+BK5,2)</f>
        <v>10000</v>
      </c>
      <c r="BM5" s="73">
        <f>VLOOKUP(B5,考勤!C:BB,36,0)</f>
        <v>0</v>
      </c>
      <c r="BN5" s="73">
        <f>VLOOKUP(B5,考勤!C:BB,37,0)</f>
        <v>200</v>
      </c>
      <c r="BO5" s="75">
        <f>VLOOKUP(B5,考勤!C:BB,38,0)</f>
        <v>50</v>
      </c>
      <c r="BP5" s="73">
        <f t="shared" si="13"/>
        <v>250</v>
      </c>
      <c r="BQ5" s="74">
        <f t="shared" si="10"/>
        <v>10250</v>
      </c>
      <c r="BR5" s="76">
        <f>VLOOKUP(B5,社保公积金代扣!A:H,2,0)</f>
        <v>4000</v>
      </c>
      <c r="BS5" s="77">
        <f>VLOOKUP(B5,社保公积金代扣!A:H,3,0)</f>
        <v>320</v>
      </c>
      <c r="BT5" s="77">
        <f>VLOOKUP(B5,社保公积金代扣!A:H,4,0)</f>
        <v>80</v>
      </c>
      <c r="BU5" s="77">
        <f>VLOOKUP(B5,社保公积金代扣!A:H,5,0)</f>
        <v>20</v>
      </c>
      <c r="BV5" s="77"/>
      <c r="BW5" s="77">
        <f>VLOOKUP(B5,社保公积金代扣!A:H,6,0)</f>
        <v>9000</v>
      </c>
      <c r="BX5" s="77">
        <f>VLOOKUP(B5,社保公积金代扣!A:H,7,0)</f>
        <v>1080</v>
      </c>
      <c r="BY5" s="77"/>
      <c r="BZ5" s="77">
        <f t="shared" si="14"/>
        <v>1500</v>
      </c>
      <c r="CA5" s="60">
        <f>VLOOKUP(B5,提供给财务薪资!B:Y,17,0)</f>
        <v>103.5</v>
      </c>
      <c r="CB5" s="79">
        <f t="shared" si="11"/>
        <v>8646.5</v>
      </c>
      <c r="CC5" s="60"/>
      <c r="CD5" s="79">
        <f>R5/AA5*(AB5-AD5-AF5-AH5-AJ5-AM5)+X5/AA5*(AC5-AE5-AG5-AI5-AK5-AL5-AN5)</f>
        <v>300</v>
      </c>
      <c r="CE5" s="60">
        <f>VLOOKUP(B5:B16,社保公积金代扣!A:I,9,0)</f>
        <v>560</v>
      </c>
      <c r="CF5" s="60">
        <f>VLOOKUP(B5,社保公积金代扣!A:J,10,0)</f>
        <v>380</v>
      </c>
      <c r="CG5" s="60">
        <f>VLOOKUP(B5,社保公积金代扣!A:L,11,0)</f>
        <v>8</v>
      </c>
      <c r="CH5" s="60">
        <f>VLOOKUP(B5,社保公积金代扣!A:L,12,0)</f>
        <v>20</v>
      </c>
      <c r="CI5" s="60"/>
      <c r="CJ5" s="73">
        <f>BX5+BJ5</f>
        <v>1080</v>
      </c>
      <c r="CK5" s="60"/>
    </row>
    <row r="6" spans="1:89" ht="15.6" customHeight="1">
      <c r="A6" s="56">
        <v>11441</v>
      </c>
      <c r="B6" s="56" t="s">
        <v>23</v>
      </c>
      <c r="C6" s="57" t="str">
        <f>VLOOKUP(B6,部门薪资!C:I,7,0)</f>
        <v>331004199810242225</v>
      </c>
      <c r="D6" s="56" t="str">
        <f>VLOOKUP(B6,部门薪资!C:G,5,0)</f>
        <v>医学部</v>
      </c>
      <c r="E6" s="56" t="str">
        <f>VLOOKUP(B6,部门薪资!C:H,6,0)</f>
        <v>统计分析员</v>
      </c>
      <c r="F6" s="57" t="str">
        <f>VLOOKUP(B6,部门薪资!C:D,2,0)</f>
        <v>在职</v>
      </c>
      <c r="G6" s="57" t="str">
        <f>VLOOKUP(B6,部门薪资!C:E,3,0)</f>
        <v>正式员工</v>
      </c>
      <c r="H6" s="57" t="str">
        <f>VLOOKUP(B6,部门薪资!C:K,9,0)</f>
        <v>研发</v>
      </c>
      <c r="I6" s="58" t="str">
        <f>VLOOKUP(B6,部门薪资!C:J,8,0)</f>
        <v>2022-01-05</v>
      </c>
      <c r="J6" s="58"/>
      <c r="K6" s="58"/>
      <c r="L6" s="58" t="s">
        <v>86</v>
      </c>
      <c r="M6" s="57" t="str">
        <f>VLOOKUP(B6,部门薪资!C:L,10,0)</f>
        <v>P2</v>
      </c>
      <c r="N6" s="59">
        <f t="shared" si="0"/>
        <v>0</v>
      </c>
      <c r="O6" s="59">
        <f>VLOOKUP(B6,部门薪资!C:S,17,0)</f>
        <v>0</v>
      </c>
      <c r="P6" s="59">
        <f>VLOOKUP(B6,部门薪资!C:T,18,0)</f>
        <v>0</v>
      </c>
      <c r="Q6" s="59">
        <f>VLOOKUP(B6,部门薪资!C:U,19,0)</f>
        <v>0</v>
      </c>
      <c r="R6" s="59">
        <f>VLOOKUP(B6,部门薪资!C:V,20,0)</f>
        <v>0</v>
      </c>
      <c r="S6" s="59">
        <f>VLOOKUP(B6,部门薪资!C:W,21,0)</f>
        <v>0</v>
      </c>
      <c r="T6" s="59">
        <f t="shared" si="1"/>
        <v>11500</v>
      </c>
      <c r="U6" s="59">
        <f>VLOOKUP(B6,部门薪资!C:M,11,0)</f>
        <v>4000</v>
      </c>
      <c r="V6" s="59">
        <f>VLOOKUP(B6,部门薪资!C:N,12,0)</f>
        <v>3550</v>
      </c>
      <c r="W6" s="59">
        <f>VLOOKUP(B6,部门薪资!C:R,13,0)</f>
        <v>3450</v>
      </c>
      <c r="X6" s="59">
        <f>VLOOKUP(B6,部门薪资!C:R,14,0)</f>
        <v>300</v>
      </c>
      <c r="Y6" s="59">
        <f>VLOOKUP(B6,部门薪资!C:R,15,0)</f>
        <v>200</v>
      </c>
      <c r="Z6" s="95">
        <v>44958</v>
      </c>
      <c r="AA6" s="62">
        <f>VLOOKUP(B6,考勤!C:BB,12,0)</f>
        <v>172.5</v>
      </c>
      <c r="AB6" s="62">
        <f>VLOOKUP(B6,考勤!C:BB,14,0)</f>
        <v>0</v>
      </c>
      <c r="AC6" s="63">
        <f>VLOOKUP(B6,考勤!C:BB,15,0)</f>
        <v>172.5</v>
      </c>
      <c r="AD6" s="64">
        <f>VLOOKUP(B6,考勤!C:BB,16,0)</f>
        <v>0</v>
      </c>
      <c r="AE6" s="65">
        <f>VLOOKUP(B6,考勤!C:BB,17,0)</f>
        <v>0</v>
      </c>
      <c r="AF6" s="65">
        <f>VLOOKUP(B6,考勤!C:BB,18,0)</f>
        <v>0</v>
      </c>
      <c r="AG6" s="65">
        <f>VLOOKUP(B6,考勤!C:BB,19,0)</f>
        <v>0</v>
      </c>
      <c r="AH6" s="65">
        <f>VLOOKUP(B6,考勤!C:BB,20,0)</f>
        <v>0</v>
      </c>
      <c r="AI6" s="65">
        <f>VLOOKUP(B6,考勤!C:BB,21,0)</f>
        <v>0</v>
      </c>
      <c r="AJ6" s="65">
        <f>VLOOKUP(B6,考勤!C:BB,22,0)</f>
        <v>0</v>
      </c>
      <c r="AK6" s="65">
        <f>VLOOKUP(B6,考勤!C:BB,23,0)</f>
        <v>0</v>
      </c>
      <c r="AL6" s="65">
        <f>VLOOKUP(B6,考勤!C:BB,24,0)</f>
        <v>0</v>
      </c>
      <c r="AM6" s="65">
        <f>VLOOKUP(B6,考勤!C:BB,25,0)</f>
        <v>0</v>
      </c>
      <c r="AN6" s="65">
        <f>VLOOKUP(B6,考勤!C:BB,26,0)</f>
        <v>0</v>
      </c>
      <c r="AO6" s="65"/>
      <c r="AP6" s="65"/>
      <c r="AQ6" s="68">
        <f t="shared" si="2"/>
        <v>0</v>
      </c>
      <c r="AR6" s="68">
        <f t="shared" si="3"/>
        <v>0</v>
      </c>
      <c r="AS6" s="69">
        <f t="shared" si="4"/>
        <v>0</v>
      </c>
      <c r="AT6" s="69">
        <f t="shared" si="5"/>
        <v>0</v>
      </c>
      <c r="AU6" s="69">
        <f t="shared" si="6"/>
        <v>0</v>
      </c>
      <c r="AV6" s="69">
        <f t="shared" si="7"/>
        <v>0</v>
      </c>
      <c r="AW6" s="69">
        <f t="shared" si="8"/>
        <v>0</v>
      </c>
      <c r="AX6" s="69">
        <f t="shared" si="9"/>
        <v>0</v>
      </c>
      <c r="AY6" s="69">
        <f>AQ6+AR6</f>
        <v>0</v>
      </c>
      <c r="AZ6" s="69">
        <f t="shared" si="12"/>
        <v>0</v>
      </c>
      <c r="BA6" s="69">
        <v>100</v>
      </c>
      <c r="BB6" s="69"/>
      <c r="BC6" s="60">
        <f>VLOOKUP(B6,绩效考核!A:J,10,0)</f>
        <v>100</v>
      </c>
      <c r="BD6" s="60">
        <f>VLOOKUP(B6,绩效考核!A:K,11,0)</f>
        <v>100</v>
      </c>
      <c r="BE6" s="69">
        <f>ROUND((BD6/100-1)*(Q6/AA6*AB6+W6/AA6*AC6),2)</f>
        <v>0</v>
      </c>
      <c r="BF6" s="70">
        <f>VLOOKUP(B6,考勤!C:BB,34,0)</f>
        <v>0</v>
      </c>
      <c r="BG6" s="60">
        <f>VLOOKUP(B6,考勤!C:BB,43,0)</f>
        <v>0</v>
      </c>
      <c r="BH6" s="60">
        <f>VLOOKUP(B6,考勤!C:BB,44,0)</f>
        <v>0</v>
      </c>
      <c r="BI6" s="60">
        <f>VLOOKUP(B6,考勤!C:BB,52,0)</f>
        <v>0</v>
      </c>
      <c r="BJ6" s="73">
        <f>VLOOKUP(B6,社保公积金代扣!A:H,8,0)</f>
        <v>780</v>
      </c>
      <c r="BK6" s="73">
        <v>0</v>
      </c>
      <c r="BL6" s="74">
        <f>ROUND((O6+P6+Q6+R6+S6)/AA6*AB6+(U6+V6+W6+X6+Y6)/AA6*AC6-AY6+BE6+BF6+BG6+BH6+BI6+BJ6+BK6,2)</f>
        <v>12280</v>
      </c>
      <c r="BM6" s="73">
        <f>VLOOKUP(B6,考勤!C:BB,36,0)</f>
        <v>0</v>
      </c>
      <c r="BN6" s="73">
        <f>VLOOKUP(B6,考勤!C:BB,37,0)</f>
        <v>200</v>
      </c>
      <c r="BO6" s="75">
        <f>VLOOKUP(B6,考勤!C:BB,38,0)</f>
        <v>50</v>
      </c>
      <c r="BP6" s="73">
        <f t="shared" si="13"/>
        <v>250</v>
      </c>
      <c r="BQ6" s="74">
        <f t="shared" si="10"/>
        <v>12530</v>
      </c>
      <c r="BR6" s="76">
        <f>VLOOKUP(B6,社保公积金代扣!A:H,2,0)</f>
        <v>4000</v>
      </c>
      <c r="BS6" s="77">
        <f>VLOOKUP(B6,社保公积金代扣!A:H,3,0)</f>
        <v>320</v>
      </c>
      <c r="BT6" s="77">
        <f>VLOOKUP(B6,社保公积金代扣!A:H,4,0)</f>
        <v>80</v>
      </c>
      <c r="BU6" s="77">
        <f>VLOOKUP(B6,社保公积金代扣!A:H,5,0)</f>
        <v>20</v>
      </c>
      <c r="BV6" s="77"/>
      <c r="BW6" s="77">
        <f>VLOOKUP(B6,社保公积金代扣!A:H,6,0)</f>
        <v>3500</v>
      </c>
      <c r="BX6" s="77">
        <f>VLOOKUP(B6,社保公积金代扣!A:H,7,0)</f>
        <v>420</v>
      </c>
      <c r="BY6" s="77"/>
      <c r="BZ6" s="77">
        <f t="shared" si="14"/>
        <v>840</v>
      </c>
      <c r="CA6" s="60">
        <f>VLOOKUP(B6,提供给财务薪资!B:Y,17,0)</f>
        <v>191.7</v>
      </c>
      <c r="CB6" s="79">
        <f t="shared" si="11"/>
        <v>11498.3</v>
      </c>
      <c r="CC6" s="60"/>
      <c r="CD6" s="79">
        <f>R6/AA6*(AB6-AD6-AF6-AH6-AJ6-AM6)+X6/AA6*(AC6-AE6-AG6-AI6-AK6-AL6-AN6)</f>
        <v>300</v>
      </c>
      <c r="CE6" s="60">
        <f>VLOOKUP(B6:B17,社保公积金代扣!A:I,9,0)</f>
        <v>560</v>
      </c>
      <c r="CF6" s="60">
        <f>VLOOKUP(B6,社保公积金代扣!A:J,10,0)</f>
        <v>380</v>
      </c>
      <c r="CG6" s="60">
        <f>VLOOKUP(B6,社保公积金代扣!A:L,11,0)</f>
        <v>8</v>
      </c>
      <c r="CH6" s="60">
        <f>VLOOKUP(B6,社保公积金代扣!A:L,12,0)</f>
        <v>20</v>
      </c>
      <c r="CI6" s="60"/>
      <c r="CJ6" s="73">
        <f>BX6+BJ6</f>
        <v>1200</v>
      </c>
      <c r="CK6" s="60"/>
    </row>
    <row r="7" spans="1:89" ht="15.6" customHeight="1">
      <c r="A7" s="56">
        <v>11460</v>
      </c>
      <c r="B7" s="56" t="s">
        <v>24</v>
      </c>
      <c r="C7" s="57" t="str">
        <f>VLOOKUP(B7,部门薪资!C:I,7,0)</f>
        <v>420624199601250041</v>
      </c>
      <c r="D7" s="56" t="str">
        <f>VLOOKUP(B7,部门薪资!C:G,5,0)</f>
        <v>医学部</v>
      </c>
      <c r="E7" s="56" t="str">
        <f>VLOOKUP(B7,部门薪资!C:H,6,0)</f>
        <v>统计分析员</v>
      </c>
      <c r="F7" s="57" t="str">
        <f>VLOOKUP(B7,部门薪资!C:D,2,0)</f>
        <v>在职</v>
      </c>
      <c r="G7" s="57" t="str">
        <f>VLOOKUP(B7,部门薪资!C:E,3,0)</f>
        <v>正式员工</v>
      </c>
      <c r="H7" s="57" t="str">
        <f>VLOOKUP(B7,部门薪资!C:K,9,0)</f>
        <v>研发</v>
      </c>
      <c r="I7" s="58" t="str">
        <f>VLOOKUP(B7,部门薪资!C:J,8,0)</f>
        <v>2022-01-19</v>
      </c>
      <c r="J7" s="58"/>
      <c r="K7" s="58"/>
      <c r="L7" s="58" t="s">
        <v>86</v>
      </c>
      <c r="M7" s="57" t="str">
        <f>VLOOKUP(B7,部门薪资!C:L,10,0)</f>
        <v>P3</v>
      </c>
      <c r="N7" s="59">
        <f t="shared" si="0"/>
        <v>0</v>
      </c>
      <c r="O7" s="59">
        <f>VLOOKUP(B7,部门薪资!C:S,17,0)</f>
        <v>0</v>
      </c>
      <c r="P7" s="59">
        <f>VLOOKUP(B7,部门薪资!C:T,18,0)</f>
        <v>0</v>
      </c>
      <c r="Q7" s="59">
        <f>VLOOKUP(B7,部门薪资!C:U,19,0)</f>
        <v>0</v>
      </c>
      <c r="R7" s="59">
        <f>VLOOKUP(B7,部门薪资!C:V,20,0)</f>
        <v>0</v>
      </c>
      <c r="S7" s="59">
        <f>VLOOKUP(B7,部门薪资!C:W,21,0)</f>
        <v>0</v>
      </c>
      <c r="T7" s="59">
        <f t="shared" si="1"/>
        <v>12000</v>
      </c>
      <c r="U7" s="59">
        <f>VLOOKUP(B7,部门薪资!C:M,11,0)</f>
        <v>4500</v>
      </c>
      <c r="V7" s="59">
        <f>VLOOKUP(B7,部门薪资!C:N,12,0)</f>
        <v>3400</v>
      </c>
      <c r="W7" s="59">
        <f>VLOOKUP(B7,部门薪资!C:R,13,0)</f>
        <v>3600</v>
      </c>
      <c r="X7" s="59">
        <f>VLOOKUP(B7,部门薪资!C:R,14,0)</f>
        <v>300</v>
      </c>
      <c r="Y7" s="59">
        <f>VLOOKUP(B7,部门薪资!C:R,15,0)</f>
        <v>200</v>
      </c>
      <c r="Z7" s="95">
        <v>44958</v>
      </c>
      <c r="AA7" s="62">
        <f>VLOOKUP(B7,考勤!C:BB,12,0)</f>
        <v>172.5</v>
      </c>
      <c r="AB7" s="62">
        <f>VLOOKUP(B7,考勤!C:BB,14,0)</f>
        <v>0</v>
      </c>
      <c r="AC7" s="63">
        <f>VLOOKUP(B7,考勤!C:BB,15,0)</f>
        <v>172.5</v>
      </c>
      <c r="AD7" s="64">
        <f>VLOOKUP(B7,考勤!C:BB,16,0)</f>
        <v>0</v>
      </c>
      <c r="AE7" s="65">
        <f>VLOOKUP(B7,考勤!C:BB,17,0)</f>
        <v>0</v>
      </c>
      <c r="AF7" s="65">
        <f>VLOOKUP(B7,考勤!C:BB,18,0)</f>
        <v>0</v>
      </c>
      <c r="AG7" s="65">
        <f>VLOOKUP(B7,考勤!C:BB,19,0)</f>
        <v>0</v>
      </c>
      <c r="AH7" s="65">
        <f>VLOOKUP(B7,考勤!C:BB,20,0)</f>
        <v>0</v>
      </c>
      <c r="AI7" s="65">
        <f>VLOOKUP(B7,考勤!C:BB,21,0)</f>
        <v>0</v>
      </c>
      <c r="AJ7" s="65">
        <f>VLOOKUP(B7,考勤!C:BB,22,0)</f>
        <v>0</v>
      </c>
      <c r="AK7" s="65">
        <f>VLOOKUP(B7,考勤!C:BB,23,0)</f>
        <v>0</v>
      </c>
      <c r="AL7" s="65">
        <f>VLOOKUP(B7,考勤!C:BB,24,0)</f>
        <v>0</v>
      </c>
      <c r="AM7" s="65">
        <f>VLOOKUP(B7,考勤!C:BB,25,0)</f>
        <v>0</v>
      </c>
      <c r="AN7" s="65">
        <f>VLOOKUP(B7,考勤!C:BB,26,0)</f>
        <v>0</v>
      </c>
      <c r="AO7" s="65"/>
      <c r="AP7" s="65"/>
      <c r="AQ7" s="68">
        <f t="shared" si="2"/>
        <v>0</v>
      </c>
      <c r="AR7" s="68">
        <f t="shared" si="3"/>
        <v>0</v>
      </c>
      <c r="AS7" s="69">
        <f t="shared" si="4"/>
        <v>0</v>
      </c>
      <c r="AT7" s="69">
        <f t="shared" si="5"/>
        <v>0</v>
      </c>
      <c r="AU7" s="69">
        <f t="shared" si="6"/>
        <v>0</v>
      </c>
      <c r="AV7" s="69">
        <f t="shared" si="7"/>
        <v>0</v>
      </c>
      <c r="AW7" s="69">
        <f t="shared" si="8"/>
        <v>0</v>
      </c>
      <c r="AX7" s="69">
        <f t="shared" si="9"/>
        <v>0</v>
      </c>
      <c r="AY7" s="69">
        <f>AQ7+AR7</f>
        <v>0</v>
      </c>
      <c r="AZ7" s="69">
        <f t="shared" si="12"/>
        <v>0</v>
      </c>
      <c r="BA7" s="69">
        <v>100</v>
      </c>
      <c r="BB7" s="69"/>
      <c r="BC7" s="60">
        <f>VLOOKUP(B7,绩效考核!A:J,10,0)</f>
        <v>100</v>
      </c>
      <c r="BD7" s="60">
        <f>VLOOKUP(B7,绩效考核!A:K,11,0)</f>
        <v>100</v>
      </c>
      <c r="BE7" s="69">
        <f>ROUND((BD7/100-1)*(Q7/AA7*AB7+W7/AA7*AC7),2)</f>
        <v>0</v>
      </c>
      <c r="BF7" s="70">
        <f>VLOOKUP(B7,考勤!C:BB,34,0)</f>
        <v>0</v>
      </c>
      <c r="BG7" s="60">
        <f>VLOOKUP(B7,考勤!C:BB,43,0)</f>
        <v>0</v>
      </c>
      <c r="BH7" s="60">
        <f>VLOOKUP(B7,考勤!C:BB,44,0)</f>
        <v>0</v>
      </c>
      <c r="BI7" s="60">
        <f>VLOOKUP(B7,考勤!C:BB,52,0)</f>
        <v>0</v>
      </c>
      <c r="BJ7" s="73">
        <f>VLOOKUP(B7,社保公积金代扣!A:H,8,0)</f>
        <v>0</v>
      </c>
      <c r="BK7" s="73">
        <v>0</v>
      </c>
      <c r="BL7" s="74">
        <f>ROUND((O7+P7+Q7+R7+S7)/AA7*AB7+(U7+V7+W7+X7+Y7)/AA7*AC7-AY7+BE7+BF7+BG7+BH7+BI7+BJ7+BK7,2)</f>
        <v>12000</v>
      </c>
      <c r="BM7" s="73">
        <f>VLOOKUP(B7,考勤!C:BB,36,0)</f>
        <v>0</v>
      </c>
      <c r="BN7" s="73">
        <f>VLOOKUP(B7,考勤!C:BB,37,0)</f>
        <v>200</v>
      </c>
      <c r="BO7" s="75">
        <f>VLOOKUP(B7,考勤!C:BB,38,0)</f>
        <v>50</v>
      </c>
      <c r="BP7" s="73">
        <f t="shared" si="13"/>
        <v>250</v>
      </c>
      <c r="BQ7" s="74">
        <f t="shared" si="10"/>
        <v>12250</v>
      </c>
      <c r="BR7" s="76">
        <f>VLOOKUP(B7,社保公积金代扣!A:H,2,0)</f>
        <v>4000</v>
      </c>
      <c r="BS7" s="77">
        <f>VLOOKUP(B7,社保公积金代扣!A:H,3,0)</f>
        <v>320</v>
      </c>
      <c r="BT7" s="77">
        <f>VLOOKUP(B7,社保公积金代扣!A:H,4,0)</f>
        <v>80</v>
      </c>
      <c r="BU7" s="77">
        <f>VLOOKUP(B7,社保公积金代扣!A:H,5,0)</f>
        <v>20</v>
      </c>
      <c r="BV7" s="77"/>
      <c r="BW7" s="77">
        <f>VLOOKUP(B7,社保公积金代扣!A:H,6,0)</f>
        <v>10000</v>
      </c>
      <c r="BX7" s="77">
        <f>VLOOKUP(B7,社保公积金代扣!A:H,7,0)</f>
        <v>1200</v>
      </c>
      <c r="BY7" s="77"/>
      <c r="BZ7" s="77">
        <f t="shared" si="14"/>
        <v>1620</v>
      </c>
      <c r="CA7" s="60">
        <f>VLOOKUP(B7,提供给财务薪资!B:Y,17,0)</f>
        <v>159.9</v>
      </c>
      <c r="CB7" s="79">
        <f t="shared" si="11"/>
        <v>10470.1</v>
      </c>
      <c r="CC7" s="60"/>
      <c r="CD7" s="79">
        <f>R7/AA7*(AB7-AD7-AF7-AH7-AJ7-AM7)+X7/AA7*(AC7-AE7-AG7-AI7-AK7-AL7-AN7)</f>
        <v>300</v>
      </c>
      <c r="CE7" s="60">
        <f>VLOOKUP(B7:B18,社保公积金代扣!A:I,9,0)</f>
        <v>560</v>
      </c>
      <c r="CF7" s="60">
        <f>VLOOKUP(B7,社保公积金代扣!A:J,10,0)</f>
        <v>380</v>
      </c>
      <c r="CG7" s="60">
        <f>VLOOKUP(B7,社保公积金代扣!A:L,11,0)</f>
        <v>8</v>
      </c>
      <c r="CH7" s="60">
        <f>VLOOKUP(B7,社保公积金代扣!A:L,12,0)</f>
        <v>20</v>
      </c>
      <c r="CI7" s="60"/>
      <c r="CJ7" s="73">
        <f>BX7+BJ7</f>
        <v>1200</v>
      </c>
      <c r="CK7" s="60"/>
    </row>
    <row r="8" spans="1:89" ht="15.6" customHeight="1">
      <c r="A8" s="56">
        <v>11442</v>
      </c>
      <c r="B8" s="56" t="s">
        <v>25</v>
      </c>
      <c r="C8" s="57" t="str">
        <f>VLOOKUP(B8,部门薪资!C:I,7,0)</f>
        <v>232330199605150029</v>
      </c>
      <c r="D8" s="56" t="str">
        <f>VLOOKUP(B8,部门薪资!C:G,5,0)</f>
        <v>医学部</v>
      </c>
      <c r="E8" s="56" t="str">
        <f>VLOOKUP(B8,部门薪资!C:H,6,0)</f>
        <v>数据管理员</v>
      </c>
      <c r="F8" s="57" t="str">
        <f>VLOOKUP(B8,部门薪资!C:D,2,0)</f>
        <v>在职</v>
      </c>
      <c r="G8" s="57" t="str">
        <f>VLOOKUP(B8,部门薪资!C:E,3,0)</f>
        <v>正式员工</v>
      </c>
      <c r="H8" s="57" t="str">
        <f>VLOOKUP(B8,部门薪资!C:K,9,0)</f>
        <v>研发</v>
      </c>
      <c r="I8" s="58" t="str">
        <f>VLOOKUP(B8,部门薪资!C:J,8,0)</f>
        <v>2022-01-21</v>
      </c>
      <c r="J8" s="58"/>
      <c r="K8" s="58"/>
      <c r="L8" s="58" t="s">
        <v>86</v>
      </c>
      <c r="M8" s="57" t="str">
        <f>VLOOKUP(B8,部门薪资!C:L,10,0)</f>
        <v>P2</v>
      </c>
      <c r="N8" s="59">
        <f t="shared" si="0"/>
        <v>0</v>
      </c>
      <c r="O8" s="59">
        <f>VLOOKUP(B8,部门薪资!C:S,17,0)</f>
        <v>0</v>
      </c>
      <c r="P8" s="59">
        <f>VLOOKUP(B8,部门薪资!C:T,18,0)</f>
        <v>0</v>
      </c>
      <c r="Q8" s="59">
        <f>VLOOKUP(B8,部门薪资!C:U,19,0)</f>
        <v>0</v>
      </c>
      <c r="R8" s="59">
        <f>VLOOKUP(B8,部门薪资!C:V,20,0)</f>
        <v>0</v>
      </c>
      <c r="S8" s="59">
        <f>VLOOKUP(B8,部门薪资!C:W,21,0)</f>
        <v>0</v>
      </c>
      <c r="T8" s="59">
        <f t="shared" si="1"/>
        <v>8500</v>
      </c>
      <c r="U8" s="59">
        <f>VLOOKUP(B8,部门薪资!C:M,11,0)</f>
        <v>4000</v>
      </c>
      <c r="V8" s="59">
        <f>VLOOKUP(B8,部门薪资!C:N,12,0)</f>
        <v>1450</v>
      </c>
      <c r="W8" s="59">
        <f>VLOOKUP(B8,部门薪资!C:R,13,0)</f>
        <v>2550</v>
      </c>
      <c r="X8" s="59">
        <f>VLOOKUP(B8,部门薪资!C:R,14,0)</f>
        <v>300</v>
      </c>
      <c r="Y8" s="59">
        <f>VLOOKUP(B8,部门薪资!C:R,15,0)</f>
        <v>200</v>
      </c>
      <c r="Z8" s="95">
        <v>44958</v>
      </c>
      <c r="AA8" s="62">
        <f>VLOOKUP(B8,考勤!C:BB,12,0)</f>
        <v>172.5</v>
      </c>
      <c r="AB8" s="62">
        <f>VLOOKUP(B8,考勤!C:BB,14,0)</f>
        <v>0</v>
      </c>
      <c r="AC8" s="63">
        <f>VLOOKUP(B8,考勤!C:BB,15,0)</f>
        <v>172.5</v>
      </c>
      <c r="AD8" s="64">
        <f>VLOOKUP(B8,考勤!C:BB,16,0)</f>
        <v>0</v>
      </c>
      <c r="AE8" s="65">
        <f>VLOOKUP(B8,考勤!C:BB,17,0)</f>
        <v>2.5</v>
      </c>
      <c r="AF8" s="65">
        <f>VLOOKUP(B8,考勤!C:BB,18,0)</f>
        <v>0</v>
      </c>
      <c r="AG8" s="65">
        <f>VLOOKUP(B8,考勤!C:BB,19,0)</f>
        <v>8.5</v>
      </c>
      <c r="AH8" s="65">
        <f>VLOOKUP(B8,考勤!C:BB,20,0)</f>
        <v>0</v>
      </c>
      <c r="AI8" s="65">
        <f>VLOOKUP(B8,考勤!C:BB,21,0)</f>
        <v>0</v>
      </c>
      <c r="AJ8" s="65">
        <f>VLOOKUP(B8,考勤!C:BB,22,0)</f>
        <v>0</v>
      </c>
      <c r="AK8" s="65">
        <f>VLOOKUP(B8,考勤!C:BB,23,0)</f>
        <v>0</v>
      </c>
      <c r="AL8" s="65">
        <f>VLOOKUP(B8,考勤!C:BB,24,0)</f>
        <v>0</v>
      </c>
      <c r="AM8" s="65">
        <f>VLOOKUP(B8,考勤!C:BB,25,0)</f>
        <v>0</v>
      </c>
      <c r="AN8" s="65">
        <f>VLOOKUP(B8,考勤!C:BB,26,0)</f>
        <v>0</v>
      </c>
      <c r="AO8" s="65"/>
      <c r="AP8" s="65"/>
      <c r="AQ8" s="68">
        <f t="shared" si="2"/>
        <v>0</v>
      </c>
      <c r="AR8" s="68">
        <f t="shared" si="3"/>
        <v>248.84</v>
      </c>
      <c r="AS8" s="69">
        <f t="shared" si="4"/>
        <v>2.5</v>
      </c>
      <c r="AT8" s="69">
        <f t="shared" si="5"/>
        <v>8.5</v>
      </c>
      <c r="AU8" s="69">
        <f t="shared" si="6"/>
        <v>0</v>
      </c>
      <c r="AV8" s="69">
        <f t="shared" si="7"/>
        <v>0</v>
      </c>
      <c r="AW8" s="69">
        <f t="shared" si="8"/>
        <v>0</v>
      </c>
      <c r="AX8" s="69">
        <f t="shared" si="9"/>
        <v>0</v>
      </c>
      <c r="AY8" s="69">
        <f>AQ8+AR8</f>
        <v>248.84</v>
      </c>
      <c r="AZ8" s="69">
        <f t="shared" si="12"/>
        <v>0</v>
      </c>
      <c r="BA8" s="69">
        <v>100</v>
      </c>
      <c r="BB8" s="69"/>
      <c r="BC8" s="60">
        <f>VLOOKUP(B8,绩效考核!A:J,10,0)</f>
        <v>99.5</v>
      </c>
      <c r="BD8" s="60">
        <f>VLOOKUP(B8,绩效考核!A:K,11,0)</f>
        <v>99.5</v>
      </c>
      <c r="BE8" s="69">
        <f>ROUND((BD8/100-1)*(Q8/AA8*AB8+W8/AA8*AC8),2)</f>
        <v>-12.75</v>
      </c>
      <c r="BF8" s="70">
        <f>VLOOKUP(B8,考勤!C:BB,34,0)</f>
        <v>0</v>
      </c>
      <c r="BG8" s="60">
        <f>VLOOKUP(B8,考勤!C:BB,43,0)</f>
        <v>0</v>
      </c>
      <c r="BH8" s="60">
        <f>VLOOKUP(B8,考勤!C:BB,44,0)</f>
        <v>0</v>
      </c>
      <c r="BI8" s="60">
        <f>VLOOKUP(B8,考勤!C:BB,52,0)</f>
        <v>0</v>
      </c>
      <c r="BJ8" s="73">
        <f>VLOOKUP(B8,社保公积金代扣!A:H,8,0)</f>
        <v>0</v>
      </c>
      <c r="BK8" s="73">
        <v>0</v>
      </c>
      <c r="BL8" s="74">
        <f>ROUND((O8+P8+Q8+R8+S8)/AA8*AB8+(U8+V8+W8+X8+Y8)/AA8*AC8-AY8+BE8+BF8+BG8+BH8+BI8+BJ8+BK8,2)</f>
        <v>8238.41</v>
      </c>
      <c r="BM8" s="73">
        <f>VLOOKUP(B8,考勤!C:BB,36,0)</f>
        <v>0</v>
      </c>
      <c r="BN8" s="73">
        <f>VLOOKUP(B8,考勤!C:BB,37,0)</f>
        <v>187.25</v>
      </c>
      <c r="BO8" s="75">
        <f>VLOOKUP(B8,考勤!C:BB,38,0)</f>
        <v>50</v>
      </c>
      <c r="BP8" s="73">
        <f t="shared" si="13"/>
        <v>237.25</v>
      </c>
      <c r="BQ8" s="74">
        <f t="shared" si="10"/>
        <v>8475.66</v>
      </c>
      <c r="BR8" s="76">
        <f>VLOOKUP(B8,社保公积金代扣!A:H,2,0)</f>
        <v>4000</v>
      </c>
      <c r="BS8" s="77">
        <f>VLOOKUP(B8,社保公积金代扣!A:H,3,0)</f>
        <v>320</v>
      </c>
      <c r="BT8" s="77">
        <f>VLOOKUP(B8,社保公积金代扣!A:H,4,0)</f>
        <v>80</v>
      </c>
      <c r="BU8" s="77">
        <f>VLOOKUP(B8,社保公积金代扣!A:H,5,0)</f>
        <v>20</v>
      </c>
      <c r="BV8" s="77"/>
      <c r="BW8" s="77">
        <f>VLOOKUP(B8,社保公积金代扣!A:H,6,0)</f>
        <v>3500</v>
      </c>
      <c r="BX8" s="77">
        <f>VLOOKUP(B8,社保公积金代扣!A:H,7,0)</f>
        <v>420</v>
      </c>
      <c r="BY8" s="77"/>
      <c r="BZ8" s="77">
        <f t="shared" si="14"/>
        <v>840</v>
      </c>
      <c r="CA8" s="60">
        <f>VLOOKUP(B8,提供给财务薪资!B:Y,17,0)</f>
        <v>70.27</v>
      </c>
      <c r="CB8" s="79">
        <f t="shared" si="11"/>
        <v>7565.3899999999994</v>
      </c>
      <c r="CC8" s="60"/>
      <c r="CD8" s="79">
        <f>R8/AA8*(AB8-AD8-AF8-AH8-AJ8-AM8)+X8/AA8*(AC8-AE8-AG8-AI8-AK8-AL8-AN8)</f>
        <v>280.86956521739131</v>
      </c>
      <c r="CE8" s="60">
        <f>VLOOKUP(B8:B19,社保公积金代扣!A:I,9,0)</f>
        <v>560</v>
      </c>
      <c r="CF8" s="60">
        <f>VLOOKUP(B8,社保公积金代扣!A:J,10,0)</f>
        <v>380</v>
      </c>
      <c r="CG8" s="60">
        <f>VLOOKUP(B8,社保公积金代扣!A:L,11,0)</f>
        <v>8</v>
      </c>
      <c r="CH8" s="60">
        <f>VLOOKUP(B8,社保公积金代扣!A:L,12,0)</f>
        <v>20</v>
      </c>
      <c r="CI8" s="60"/>
      <c r="CJ8" s="73">
        <f>BX8+BJ8</f>
        <v>420</v>
      </c>
      <c r="CK8" s="60"/>
    </row>
    <row r="9" spans="1:89" ht="15.6" customHeight="1">
      <c r="A9" s="56" t="s">
        <v>26</v>
      </c>
      <c r="B9" s="56" t="s">
        <v>27</v>
      </c>
      <c r="C9" s="57" t="str">
        <f>VLOOKUP(B9,部门薪资!C:I,7,0)</f>
        <v>33010519980802342X</v>
      </c>
      <c r="D9" s="56" t="str">
        <f>VLOOKUP(B9,部门薪资!C:G,5,0)</f>
        <v>医学部</v>
      </c>
      <c r="E9" s="56" t="str">
        <f>VLOOKUP(B9,部门薪资!C:H,6,0)</f>
        <v>数据管理员</v>
      </c>
      <c r="F9" s="57" t="str">
        <f>VLOOKUP(B9,部门薪资!C:D,2,0)</f>
        <v>在职</v>
      </c>
      <c r="G9" s="57" t="str">
        <f>VLOOKUP(B9,部门薪资!C:E,3,0)</f>
        <v>正式员工</v>
      </c>
      <c r="H9" s="57" t="str">
        <f>VLOOKUP(B9,部门薪资!C:K,9,0)</f>
        <v>研发</v>
      </c>
      <c r="I9" s="58" t="str">
        <f>VLOOKUP(B9,部门薪资!C:J,8,0)</f>
        <v>2022-02-09</v>
      </c>
      <c r="J9" s="58"/>
      <c r="K9" s="58"/>
      <c r="L9" s="58" t="s">
        <v>86</v>
      </c>
      <c r="M9" s="57" t="str">
        <f>VLOOKUP(B9,部门薪资!C:L,10,0)</f>
        <v>P2</v>
      </c>
      <c r="N9" s="59">
        <f t="shared" ref="N9:N12" si="15">O9+P9+Q9+R9+S9</f>
        <v>0</v>
      </c>
      <c r="O9" s="59">
        <f>VLOOKUP(B9,部门薪资!C:S,17,0)</f>
        <v>0</v>
      </c>
      <c r="P9" s="59">
        <f>VLOOKUP(B9,部门薪资!C:T,18,0)</f>
        <v>0</v>
      </c>
      <c r="Q9" s="59">
        <f>VLOOKUP(B9,部门薪资!C:U,19,0)</f>
        <v>0</v>
      </c>
      <c r="R9" s="59">
        <f>VLOOKUP(B9,部门薪资!C:V,20,0)</f>
        <v>0</v>
      </c>
      <c r="S9" s="59">
        <f>VLOOKUP(B9,部门薪资!C:W,21,0)</f>
        <v>0</v>
      </c>
      <c r="T9" s="59">
        <f t="shared" si="1"/>
        <v>8500</v>
      </c>
      <c r="U9" s="59">
        <f>VLOOKUP(B9,部门薪资!C:M,11,0)</f>
        <v>4000</v>
      </c>
      <c r="V9" s="59">
        <f>VLOOKUP(B9,部门薪资!C:N,12,0)</f>
        <v>1450</v>
      </c>
      <c r="W9" s="59">
        <f>VLOOKUP(B9,部门薪资!C:R,13,0)</f>
        <v>2550</v>
      </c>
      <c r="X9" s="59">
        <f>VLOOKUP(B9,部门薪资!C:R,14,0)</f>
        <v>300</v>
      </c>
      <c r="Y9" s="59">
        <f>VLOOKUP(B9,部门薪资!C:R,15,0)</f>
        <v>200</v>
      </c>
      <c r="Z9" s="95">
        <v>44958</v>
      </c>
      <c r="AA9" s="62">
        <f>VLOOKUP(B9,考勤!C:BB,12,0)</f>
        <v>172.5</v>
      </c>
      <c r="AB9" s="62">
        <f>VLOOKUP(B9,考勤!C:BB,14,0)</f>
        <v>0</v>
      </c>
      <c r="AC9" s="63">
        <f>VLOOKUP(B9,考勤!C:BB,15,0)</f>
        <v>172.5</v>
      </c>
      <c r="AD9" s="64">
        <f>VLOOKUP(B9,考勤!C:BB,16,0)</f>
        <v>0</v>
      </c>
      <c r="AE9" s="65">
        <f>VLOOKUP(B9,考勤!C:BB,17,0)</f>
        <v>0</v>
      </c>
      <c r="AF9" s="65">
        <f>VLOOKUP(B9,考勤!C:BB,18,0)</f>
        <v>0</v>
      </c>
      <c r="AG9" s="65">
        <f>VLOOKUP(B9,考勤!C:BB,19,0)</f>
        <v>0</v>
      </c>
      <c r="AH9" s="65">
        <f>VLOOKUP(B9,考勤!C:BB,20,0)</f>
        <v>0</v>
      </c>
      <c r="AI9" s="65">
        <f>VLOOKUP(B9,考勤!C:BB,21,0)</f>
        <v>0</v>
      </c>
      <c r="AJ9" s="65">
        <f>VLOOKUP(B9,考勤!C:BB,22,0)</f>
        <v>0</v>
      </c>
      <c r="AK9" s="65">
        <f>VLOOKUP(B9,考勤!C:BB,23,0)</f>
        <v>0</v>
      </c>
      <c r="AL9" s="65">
        <f>VLOOKUP(B9,考勤!C:BB,24,0)</f>
        <v>0</v>
      </c>
      <c r="AM9" s="65">
        <f>VLOOKUP(B9,考勤!C:BB,25,0)</f>
        <v>0</v>
      </c>
      <c r="AN9" s="65">
        <f>VLOOKUP(B9,考勤!C:BB,26,0)</f>
        <v>0</v>
      </c>
      <c r="AO9" s="65"/>
      <c r="AP9" s="65"/>
      <c r="AQ9" s="68">
        <f t="shared" si="2"/>
        <v>0</v>
      </c>
      <c r="AR9" s="68">
        <f t="shared" si="3"/>
        <v>0</v>
      </c>
      <c r="AS9" s="69">
        <f t="shared" si="4"/>
        <v>0</v>
      </c>
      <c r="AT9" s="69">
        <f t="shared" si="5"/>
        <v>0</v>
      </c>
      <c r="AU9" s="69">
        <f t="shared" si="6"/>
        <v>0</v>
      </c>
      <c r="AV9" s="69">
        <f t="shared" si="7"/>
        <v>0</v>
      </c>
      <c r="AW9" s="69">
        <f t="shared" si="8"/>
        <v>0</v>
      </c>
      <c r="AX9" s="69">
        <f t="shared" si="9"/>
        <v>0</v>
      </c>
      <c r="AY9" s="69">
        <f>AQ9+AR9</f>
        <v>0</v>
      </c>
      <c r="AZ9" s="69">
        <f t="shared" si="12"/>
        <v>0</v>
      </c>
      <c r="BA9" s="69">
        <v>100</v>
      </c>
      <c r="BB9" s="69"/>
      <c r="BC9" s="60">
        <f>VLOOKUP(B9,绩效考核!A:J,10,0)</f>
        <v>99.5</v>
      </c>
      <c r="BD9" s="60">
        <f>VLOOKUP(B9,绩效考核!A:K,11,0)</f>
        <v>99.5</v>
      </c>
      <c r="BE9" s="69">
        <f>ROUND((BD9/100-1)*(Q9/AA9*AB9+W9/AA9*AC9),2)</f>
        <v>-12.75</v>
      </c>
      <c r="BF9" s="70">
        <f>VLOOKUP(B9,考勤!C:BB,34,0)</f>
        <v>0</v>
      </c>
      <c r="BG9" s="60">
        <f>VLOOKUP(B9,考勤!C:BB,43,0)</f>
        <v>0</v>
      </c>
      <c r="BH9" s="60">
        <f>VLOOKUP(B9,考勤!C:BB,44,0)</f>
        <v>0</v>
      </c>
      <c r="BI9" s="60">
        <f>VLOOKUP(B9,考勤!C:BB,52,0)</f>
        <v>0</v>
      </c>
      <c r="BJ9" s="73">
        <f>VLOOKUP(B9,社保公积金代扣!A:H,8,0)</f>
        <v>0</v>
      </c>
      <c r="BK9" s="73">
        <v>0</v>
      </c>
      <c r="BL9" s="74">
        <f>ROUND((O9+P9+Q9+R9+S9)/AA9*AB9+(U9+V9+W9+X9+Y9)/AA9*AC9-AY9+BE9+BF9+BG9+BH9+BI9+BJ9+BK9,2)</f>
        <v>8487.25</v>
      </c>
      <c r="BM9" s="73">
        <f>VLOOKUP(B9,考勤!C:BB,36,0)</f>
        <v>0</v>
      </c>
      <c r="BN9" s="73">
        <f>VLOOKUP(B9,考勤!C:BB,37,0)</f>
        <v>200</v>
      </c>
      <c r="BO9" s="75">
        <f>VLOOKUP(B9,考勤!C:BB,38,0)</f>
        <v>50</v>
      </c>
      <c r="BP9" s="73">
        <f t="shared" si="13"/>
        <v>250</v>
      </c>
      <c r="BQ9" s="74">
        <f t="shared" si="10"/>
        <v>8737.25</v>
      </c>
      <c r="BR9" s="76">
        <f>VLOOKUP(B9,社保公积金代扣!A:H,2,0)</f>
        <v>4000</v>
      </c>
      <c r="BS9" s="77">
        <f>VLOOKUP(B9,社保公积金代扣!A:H,3,0)</f>
        <v>320</v>
      </c>
      <c r="BT9" s="77">
        <f>VLOOKUP(B9,社保公积金代扣!A:H,4,0)</f>
        <v>80</v>
      </c>
      <c r="BU9" s="77">
        <f>VLOOKUP(B9,社保公积金代扣!A:H,5,0)</f>
        <v>20</v>
      </c>
      <c r="BV9" s="77"/>
      <c r="BW9" s="77">
        <f>VLOOKUP(B9,社保公积金代扣!A:H,6,0)</f>
        <v>7500</v>
      </c>
      <c r="BX9" s="77">
        <f>VLOOKUP(B9,社保公积金代扣!A:H,7,0)</f>
        <v>900</v>
      </c>
      <c r="BY9" s="77"/>
      <c r="BZ9" s="77">
        <f t="shared" si="14"/>
        <v>1320</v>
      </c>
      <c r="CA9" s="60">
        <f>VLOOKUP(B9,提供给财务薪资!B:Y,17,0)</f>
        <v>63.97</v>
      </c>
      <c r="CB9" s="79">
        <f t="shared" si="11"/>
        <v>7353.28</v>
      </c>
      <c r="CC9" s="60"/>
      <c r="CD9" s="79">
        <f>R9/AA9*(AB9-AD9-AF9-AH9-AJ9-AM9)+X9/AA9*(AC9-AE9-AG9-AI9-AK9-AL9-AN9)</f>
        <v>300</v>
      </c>
      <c r="CE9" s="60">
        <f>VLOOKUP(B9:B20,社保公积金代扣!A:I,9,0)</f>
        <v>560</v>
      </c>
      <c r="CF9" s="60">
        <f>VLOOKUP(B9,社保公积金代扣!A:J,10,0)</f>
        <v>380</v>
      </c>
      <c r="CG9" s="60">
        <f>VLOOKUP(B9,社保公积金代扣!A:L,11,0)</f>
        <v>8</v>
      </c>
      <c r="CH9" s="60">
        <f>VLOOKUP(B9,社保公积金代扣!A:L,12,0)</f>
        <v>20</v>
      </c>
      <c r="CI9" s="60"/>
      <c r="CJ9" s="73">
        <f>BX9+BJ9</f>
        <v>900</v>
      </c>
      <c r="CK9" s="60"/>
    </row>
    <row r="10" spans="1:89" ht="15.6" customHeight="1">
      <c r="A10" s="56" t="s">
        <v>28</v>
      </c>
      <c r="B10" s="56" t="s">
        <v>29</v>
      </c>
      <c r="C10" s="57" t="str">
        <f>VLOOKUP(B10,部门薪资!C:I,7,0)</f>
        <v>50023719941118002X</v>
      </c>
      <c r="D10" s="56" t="str">
        <f>VLOOKUP(B10,部门薪资!C:G,5,0)</f>
        <v>医学部</v>
      </c>
      <c r="E10" s="56" t="str">
        <f>VLOOKUP(B10,部门薪资!C:H,6,0)</f>
        <v>统计分析员</v>
      </c>
      <c r="F10" s="57" t="str">
        <f>VLOOKUP(B10,部门薪资!C:D,2,0)</f>
        <v>在职</v>
      </c>
      <c r="G10" s="57" t="str">
        <f>VLOOKUP(B10,部门薪资!C:E,3,0)</f>
        <v>正式员工</v>
      </c>
      <c r="H10" s="57" t="str">
        <f>VLOOKUP(B10,部门薪资!C:K,9,0)</f>
        <v>研发</v>
      </c>
      <c r="I10" s="58" t="str">
        <f>VLOOKUP(B10,部门薪资!C:J,8,0)</f>
        <v>2022-03-14</v>
      </c>
      <c r="J10" s="60"/>
      <c r="K10" s="60"/>
      <c r="L10" s="60"/>
      <c r="M10" s="57" t="str">
        <f>VLOOKUP(B10,部门薪资!C:L,10,0)</f>
        <v>P2</v>
      </c>
      <c r="N10" s="59">
        <f t="shared" si="15"/>
        <v>0</v>
      </c>
      <c r="O10" s="59">
        <f>VLOOKUP(B10,部门薪资!C:S,17,0)</f>
        <v>0</v>
      </c>
      <c r="P10" s="59">
        <f>VLOOKUP(B10,部门薪资!C:T,18,0)</f>
        <v>0</v>
      </c>
      <c r="Q10" s="59">
        <f>VLOOKUP(B10,部门薪资!C:U,19,0)</f>
        <v>0</v>
      </c>
      <c r="R10" s="59">
        <f>VLOOKUP(B10,部门薪资!C:V,20,0)</f>
        <v>0</v>
      </c>
      <c r="S10" s="59">
        <f>VLOOKUP(B10,部门薪资!C:W,21,0)</f>
        <v>0</v>
      </c>
      <c r="T10" s="59">
        <f t="shared" si="1"/>
        <v>11500</v>
      </c>
      <c r="U10" s="59">
        <f>VLOOKUP(B10,部门薪资!C:M,11,0)</f>
        <v>4000</v>
      </c>
      <c r="V10" s="59">
        <f>VLOOKUP(B10,部门薪资!C:N,12,0)</f>
        <v>3550</v>
      </c>
      <c r="W10" s="59">
        <f>VLOOKUP(B10,部门薪资!C:R,13,0)</f>
        <v>3450</v>
      </c>
      <c r="X10" s="59">
        <f>VLOOKUP(B10,部门薪资!C:R,14,0)</f>
        <v>300</v>
      </c>
      <c r="Y10" s="59">
        <f>VLOOKUP(B10,部门薪资!C:R,15,0)</f>
        <v>200</v>
      </c>
      <c r="Z10" s="95">
        <v>44958</v>
      </c>
      <c r="AA10" s="62">
        <f>VLOOKUP(B10,考勤!C:BB,12,0)</f>
        <v>172.5</v>
      </c>
      <c r="AB10" s="62">
        <f>VLOOKUP(B10,考勤!C:BB,14,0)</f>
        <v>0</v>
      </c>
      <c r="AC10" s="63">
        <f>VLOOKUP(B10,考勤!C:BB,15,0)</f>
        <v>172.5</v>
      </c>
      <c r="AD10" s="64">
        <f>VLOOKUP(B10,考勤!C:BB,16,0)</f>
        <v>0</v>
      </c>
      <c r="AE10" s="65">
        <f>VLOOKUP(B10,考勤!C:BB,17,0)</f>
        <v>0</v>
      </c>
      <c r="AF10" s="65">
        <f>VLOOKUP(B10,考勤!C:BB,18,0)</f>
        <v>0</v>
      </c>
      <c r="AG10" s="65">
        <f>VLOOKUP(B10,考勤!C:BB,19,0)</f>
        <v>0</v>
      </c>
      <c r="AH10" s="65">
        <f>VLOOKUP(B10,考勤!C:BB,20,0)</f>
        <v>0</v>
      </c>
      <c r="AI10" s="65">
        <f>VLOOKUP(B10,考勤!C:BB,21,0)</f>
        <v>0</v>
      </c>
      <c r="AJ10" s="65">
        <f>VLOOKUP(B10,考勤!C:BB,22,0)</f>
        <v>0</v>
      </c>
      <c r="AK10" s="65">
        <f>VLOOKUP(B10,考勤!C:BB,23,0)</f>
        <v>0</v>
      </c>
      <c r="AL10" s="65">
        <f>VLOOKUP(B10,考勤!C:BB,24,0)</f>
        <v>0</v>
      </c>
      <c r="AM10" s="65">
        <f>VLOOKUP(B10,考勤!C:BB,25,0)</f>
        <v>0</v>
      </c>
      <c r="AN10" s="65">
        <f>VLOOKUP(B10,考勤!C:BB,26,0)</f>
        <v>0</v>
      </c>
      <c r="AO10" s="65"/>
      <c r="AP10" s="65"/>
      <c r="AQ10" s="68">
        <f t="shared" si="2"/>
        <v>0</v>
      </c>
      <c r="AR10" s="68">
        <f t="shared" si="3"/>
        <v>0</v>
      </c>
      <c r="AS10" s="69">
        <f t="shared" ref="AS10:AS12" si="16">AD10+AE10</f>
        <v>0</v>
      </c>
      <c r="AT10" s="69">
        <f t="shared" ref="AT10:AT12" si="17">AF10+AG10</f>
        <v>0</v>
      </c>
      <c r="AU10" s="69">
        <f t="shared" ref="AU10:AU12" si="18">AH10+AI10</f>
        <v>0</v>
      </c>
      <c r="AV10" s="69">
        <f t="shared" ref="AV10:AV12" si="19">AJ10+AK10</f>
        <v>0</v>
      </c>
      <c r="AW10" s="69">
        <f t="shared" ref="AW10:AW12" si="20">AL10</f>
        <v>0</v>
      </c>
      <c r="AX10" s="69">
        <f t="shared" ref="AX10:AX12" si="21">AM10+AN10</f>
        <v>0</v>
      </c>
      <c r="AY10" s="69">
        <f>AQ10+AR10</f>
        <v>0</v>
      </c>
      <c r="AZ10" s="69">
        <f t="shared" si="12"/>
        <v>0</v>
      </c>
      <c r="BA10" s="69">
        <v>100</v>
      </c>
      <c r="BB10" s="69"/>
      <c r="BC10" s="60">
        <f>VLOOKUP(B10,绩效考核!A:J,10,0)</f>
        <v>99</v>
      </c>
      <c r="BD10" s="60">
        <f>VLOOKUP(B10,绩效考核!A:K,11,0)</f>
        <v>99</v>
      </c>
      <c r="BE10" s="69">
        <f>ROUND((BD10/100-1)*(Q10/AA10*AB10+W10/AA10*AC10),2)</f>
        <v>-34.5</v>
      </c>
      <c r="BF10" s="70">
        <f>VLOOKUP(B10,考勤!C:BB,34,0)</f>
        <v>0</v>
      </c>
      <c r="BG10" s="60">
        <f>VLOOKUP(B10,考勤!C:BB,43,0)</f>
        <v>0</v>
      </c>
      <c r="BH10" s="60">
        <f>VLOOKUP(B10,考勤!C:BB,44,0)</f>
        <v>0</v>
      </c>
      <c r="BI10" s="60">
        <f>VLOOKUP(B10,考勤!C:BB,52,0)</f>
        <v>0</v>
      </c>
      <c r="BJ10" s="73">
        <f>VLOOKUP(B10,社保公积金代扣!A:H,8,0)</f>
        <v>0</v>
      </c>
      <c r="BK10" s="73">
        <v>0</v>
      </c>
      <c r="BL10" s="74">
        <f>ROUND((O10+P10+Q10+R10+S10)/AA10*AB10+(U10+V10+W10+X10+Y10)/AA10*AC10-AY10+BE10+BF10+BG10+BH10+BI10+BJ10+BK10,2)</f>
        <v>11465.5</v>
      </c>
      <c r="BM10" s="73">
        <f>VLOOKUP(B10,考勤!C:BB,36,0)</f>
        <v>0</v>
      </c>
      <c r="BN10" s="73">
        <f>VLOOKUP(B10,考勤!C:BB,37,0)</f>
        <v>200</v>
      </c>
      <c r="BO10" s="75">
        <f>VLOOKUP(B10,考勤!C:BB,38,0)</f>
        <v>50</v>
      </c>
      <c r="BP10" s="73">
        <f t="shared" si="13"/>
        <v>250</v>
      </c>
      <c r="BQ10" s="74">
        <f t="shared" si="10"/>
        <v>11715.5</v>
      </c>
      <c r="BR10" s="76">
        <f>VLOOKUP(B10,社保公积金代扣!A:H,2,0)</f>
        <v>4000</v>
      </c>
      <c r="BS10" s="77">
        <f>VLOOKUP(B10,社保公积金代扣!A:H,3,0)</f>
        <v>320</v>
      </c>
      <c r="BT10" s="77">
        <f>VLOOKUP(B10,社保公积金代扣!A:H,4,0)</f>
        <v>80</v>
      </c>
      <c r="BU10" s="77">
        <f>VLOOKUP(B10,社保公积金代扣!A:H,5,0)</f>
        <v>20</v>
      </c>
      <c r="BV10" s="77"/>
      <c r="BW10" s="77">
        <f>VLOOKUP(B10,社保公积金代扣!A:H,6,0)</f>
        <v>11000</v>
      </c>
      <c r="BX10" s="77">
        <f>VLOOKUP(B10,社保公积金代扣!A:H,7,0)</f>
        <v>1320</v>
      </c>
      <c r="BY10" s="77"/>
      <c r="BZ10" s="77">
        <f t="shared" si="14"/>
        <v>1740</v>
      </c>
      <c r="CA10" s="60">
        <f>VLOOKUP(B10,提供给财务薪资!B:Y,17,0)</f>
        <v>140.26</v>
      </c>
      <c r="CB10" s="79">
        <f t="shared" ref="CB10:CB12" si="22">BQ10-BZ10-CA10</f>
        <v>9835.24</v>
      </c>
      <c r="CC10" s="60"/>
      <c r="CD10" s="79">
        <f>R10/AA10*(AB10-AD10-AF10-AH10-AJ10-AM10)+X10/AA10*(AC10-AE10-AG10-AI10-AK10-AL10-AN10)</f>
        <v>300</v>
      </c>
      <c r="CE10" s="60">
        <f>VLOOKUP(B10:B21,社保公积金代扣!A:I,9,0)</f>
        <v>560</v>
      </c>
      <c r="CF10" s="60">
        <f>VLOOKUP(B10,社保公积金代扣!A:J,10,0)</f>
        <v>380</v>
      </c>
      <c r="CG10" s="60">
        <f>VLOOKUP(B10,社保公积金代扣!A:L,11,0)</f>
        <v>8</v>
      </c>
      <c r="CH10" s="60">
        <f>VLOOKUP(B10,社保公积金代扣!A:L,12,0)</f>
        <v>20</v>
      </c>
      <c r="CI10" s="60"/>
      <c r="CJ10" s="73">
        <f>BX10+BJ10</f>
        <v>1320</v>
      </c>
      <c r="CK10" s="60"/>
    </row>
    <row r="11" spans="1:89" ht="15.6" customHeight="1">
      <c r="A11" s="56" t="s">
        <v>30</v>
      </c>
      <c r="B11" s="56" t="s">
        <v>31</v>
      </c>
      <c r="C11" s="57" t="str">
        <f>VLOOKUP(B11,部门薪资!C:I,7,0)</f>
        <v>340221199706124964</v>
      </c>
      <c r="D11" s="56" t="str">
        <f>VLOOKUP(B11,部门薪资!C:G,5,0)</f>
        <v>医学部</v>
      </c>
      <c r="E11" s="56" t="str">
        <f>VLOOKUP(B11,部门薪资!C:H,6,0)</f>
        <v>数据管理员</v>
      </c>
      <c r="F11" s="57" t="str">
        <f>VLOOKUP(B11,部门薪资!C:D,2,0)</f>
        <v>在职</v>
      </c>
      <c r="G11" s="57" t="str">
        <f>VLOOKUP(B11,部门薪资!C:E,3,0)</f>
        <v>正式员工</v>
      </c>
      <c r="H11" s="57" t="str">
        <f>VLOOKUP(B11,部门薪资!C:K,9,0)</f>
        <v>研发</v>
      </c>
      <c r="I11" s="58" t="str">
        <f>VLOOKUP(B11,部门薪资!C:J,8,0)</f>
        <v>2022-08-22</v>
      </c>
      <c r="J11" s="46"/>
      <c r="K11" s="58"/>
      <c r="L11" s="58"/>
      <c r="M11" s="57" t="str">
        <f>VLOOKUP(B11,部门薪资!C:L,10,0)</f>
        <v>P2</v>
      </c>
      <c r="N11" s="59">
        <f t="shared" si="15"/>
        <v>0</v>
      </c>
      <c r="O11" s="59">
        <f>VLOOKUP(B11,部门薪资!C:S,17,0)</f>
        <v>0</v>
      </c>
      <c r="P11" s="59">
        <f>VLOOKUP(B11,部门薪资!C:T,18,0)</f>
        <v>0</v>
      </c>
      <c r="Q11" s="59">
        <f>VLOOKUP(B11,部门薪资!C:U,19,0)</f>
        <v>0</v>
      </c>
      <c r="R11" s="59">
        <f>VLOOKUP(B11,部门薪资!C:V,20,0)</f>
        <v>0</v>
      </c>
      <c r="S11" s="59">
        <f>VLOOKUP(B11,部门薪资!C:W,21,0)</f>
        <v>0</v>
      </c>
      <c r="T11" s="59">
        <f t="shared" si="1"/>
        <v>9500</v>
      </c>
      <c r="U11" s="59">
        <f>VLOOKUP(B11,部门薪资!C:M,11,0)</f>
        <v>4000</v>
      </c>
      <c r="V11" s="59">
        <f>VLOOKUP(B11,部门薪资!C:N,12,0)</f>
        <v>2150</v>
      </c>
      <c r="W11" s="59">
        <f>VLOOKUP(B11,部门薪资!C:R,13,0)</f>
        <v>2850</v>
      </c>
      <c r="X11" s="59">
        <f>VLOOKUP(B11,部门薪资!C:R,14,0)</f>
        <v>300</v>
      </c>
      <c r="Y11" s="59">
        <f>VLOOKUP(B11,部门薪资!C:R,15,0)</f>
        <v>200</v>
      </c>
      <c r="Z11" s="95">
        <v>44958</v>
      </c>
      <c r="AA11" s="62">
        <f>VLOOKUP(B11,考勤!C:BB,12,0)</f>
        <v>172.5</v>
      </c>
      <c r="AB11" s="62">
        <f>VLOOKUP(B11,考勤!C:BB,14,0)</f>
        <v>0</v>
      </c>
      <c r="AC11" s="63">
        <f>VLOOKUP(B11,考勤!C:BB,15,0)</f>
        <v>172.5</v>
      </c>
      <c r="AD11" s="64">
        <f>VLOOKUP(B11,考勤!C:BB,16,0)</f>
        <v>0</v>
      </c>
      <c r="AE11" s="65">
        <f>VLOOKUP(B11,考勤!C:BB,17,0)</f>
        <v>1.5</v>
      </c>
      <c r="AF11" s="65">
        <f>VLOOKUP(B11,考勤!C:BB,18,0)</f>
        <v>0</v>
      </c>
      <c r="AG11" s="65">
        <f>VLOOKUP(B11,考勤!C:BB,19,0)</f>
        <v>0</v>
      </c>
      <c r="AH11" s="65">
        <f>VLOOKUP(B11,考勤!C:BB,20,0)</f>
        <v>0</v>
      </c>
      <c r="AI11" s="65">
        <f>VLOOKUP(B11,考勤!C:BB,21,0)</f>
        <v>0</v>
      </c>
      <c r="AJ11" s="65">
        <f>VLOOKUP(B11,考勤!C:BB,22,0)</f>
        <v>0</v>
      </c>
      <c r="AK11" s="65">
        <f>VLOOKUP(B11,考勤!C:BB,23,0)</f>
        <v>0</v>
      </c>
      <c r="AL11" s="65">
        <f>VLOOKUP(B11,考勤!C:BB,24,0)</f>
        <v>0</v>
      </c>
      <c r="AM11" s="65">
        <f>VLOOKUP(B11,考勤!C:BB,25,0)</f>
        <v>0</v>
      </c>
      <c r="AN11" s="65">
        <f>VLOOKUP(B11,考勤!C:BB,26,0)</f>
        <v>0</v>
      </c>
      <c r="AO11" s="65"/>
      <c r="AP11" s="65"/>
      <c r="AQ11" s="68">
        <f t="shared" si="2"/>
        <v>0</v>
      </c>
      <c r="AR11" s="68">
        <f t="shared" si="3"/>
        <v>82.61</v>
      </c>
      <c r="AS11" s="69">
        <f t="shared" si="16"/>
        <v>1.5</v>
      </c>
      <c r="AT11" s="69">
        <f t="shared" si="17"/>
        <v>0</v>
      </c>
      <c r="AU11" s="69">
        <f t="shared" si="18"/>
        <v>0</v>
      </c>
      <c r="AV11" s="69">
        <f t="shared" si="19"/>
        <v>0</v>
      </c>
      <c r="AW11" s="69">
        <f t="shared" si="20"/>
        <v>0</v>
      </c>
      <c r="AX11" s="69">
        <f t="shared" si="21"/>
        <v>0</v>
      </c>
      <c r="AY11" s="69">
        <f>AQ11+AR11</f>
        <v>82.61</v>
      </c>
      <c r="AZ11" s="69">
        <f t="shared" si="12"/>
        <v>0</v>
      </c>
      <c r="BA11" s="69">
        <v>100</v>
      </c>
      <c r="BB11" s="69"/>
      <c r="BC11" s="60">
        <f>VLOOKUP(B11,绩效考核!A:J,10,0)</f>
        <v>100</v>
      </c>
      <c r="BD11" s="60">
        <f>VLOOKUP(B11,绩效考核!A:K,11,0)</f>
        <v>100</v>
      </c>
      <c r="BE11" s="69">
        <f>ROUND((BD11/100-1)*(Q11/AA11*AB11+W11/AA11*AC11),2)</f>
        <v>0</v>
      </c>
      <c r="BF11" s="70">
        <f>VLOOKUP(B11,考勤!C:BB,34,0)</f>
        <v>0</v>
      </c>
      <c r="BG11" s="60">
        <f>VLOOKUP(B11,考勤!C:BB,43,0)</f>
        <v>0</v>
      </c>
      <c r="BH11" s="60">
        <f>VLOOKUP(B11,考勤!C:BB,44,0)</f>
        <v>0</v>
      </c>
      <c r="BI11" s="60">
        <f>VLOOKUP(B11,考勤!C:BB,52,0)</f>
        <v>0</v>
      </c>
      <c r="BJ11" s="73">
        <f>VLOOKUP(B11,社保公积金代扣!A:H,8,0)</f>
        <v>0</v>
      </c>
      <c r="BK11" s="73">
        <v>0</v>
      </c>
      <c r="BL11" s="74">
        <f>ROUND((O11+P11+Q11+R11+S11)/AA11*AB11+(U11+V11+W11+X11+Y11)/AA11*AC11-AY11+BE11+BF11+BG11+BH11+BI11+BJ11+BK11,2)</f>
        <v>9417.39</v>
      </c>
      <c r="BM11" s="73">
        <f>VLOOKUP(B11,考勤!C:BB,36,0)</f>
        <v>0</v>
      </c>
      <c r="BN11" s="73">
        <f>VLOOKUP(B11,考勤!C:BB,37,0)</f>
        <v>198.26</v>
      </c>
      <c r="BO11" s="75">
        <f>VLOOKUP(B11,考勤!C:BB,38,0)</f>
        <v>0</v>
      </c>
      <c r="BP11" s="73">
        <f t="shared" si="13"/>
        <v>198.26</v>
      </c>
      <c r="BQ11" s="74">
        <f t="shared" si="10"/>
        <v>9615.65</v>
      </c>
      <c r="BR11" s="76">
        <f>VLOOKUP(B11,社保公积金代扣!A:H,2,0)</f>
        <v>4000</v>
      </c>
      <c r="BS11" s="77">
        <f>VLOOKUP(B11,社保公积金代扣!A:H,3,0)</f>
        <v>320</v>
      </c>
      <c r="BT11" s="77">
        <f>VLOOKUP(B11,社保公积金代扣!A:H,4,0)</f>
        <v>80</v>
      </c>
      <c r="BU11" s="77">
        <f>VLOOKUP(B11,社保公积金代扣!A:H,5,0)</f>
        <v>20</v>
      </c>
      <c r="BV11" s="77"/>
      <c r="BW11" s="77">
        <f>VLOOKUP(B11,社保公积金代扣!A:H,6,0)</f>
        <v>8500</v>
      </c>
      <c r="BX11" s="77">
        <f>VLOOKUP(B11,社保公积金代扣!A:H,7,0)</f>
        <v>1020</v>
      </c>
      <c r="BY11" s="77"/>
      <c r="BZ11" s="77">
        <f t="shared" si="14"/>
        <v>1440</v>
      </c>
      <c r="CA11" s="60">
        <f>VLOOKUP(B11,提供给财务薪资!B:Y,17,0)</f>
        <v>86.45</v>
      </c>
      <c r="CB11" s="79">
        <f t="shared" si="22"/>
        <v>8089.2</v>
      </c>
      <c r="CC11" s="60"/>
      <c r="CD11" s="79">
        <f>R11/AA11*(AB11-AD11-AF11-AH11-AJ11-AM11)+X11/AA11*(AC11-AE11-AG11-AI11-AK11-AL11-AN11)</f>
        <v>297.39130434782606</v>
      </c>
      <c r="CE11" s="60">
        <f>VLOOKUP(B11:B22,社保公积金代扣!A:I,9,0)</f>
        <v>560</v>
      </c>
      <c r="CF11" s="60">
        <f>VLOOKUP(B11,社保公积金代扣!A:J,10,0)</f>
        <v>380</v>
      </c>
      <c r="CG11" s="60">
        <f>VLOOKUP(B11,社保公积金代扣!A:L,11,0)</f>
        <v>8</v>
      </c>
      <c r="CH11" s="60">
        <f>VLOOKUP(B11,社保公积金代扣!A:L,12,0)</f>
        <v>20</v>
      </c>
      <c r="CI11" s="60"/>
      <c r="CJ11" s="73">
        <f>BX11+BJ11</f>
        <v>1020</v>
      </c>
      <c r="CK11" s="60"/>
    </row>
    <row r="12" spans="1:89" ht="15.6" customHeight="1">
      <c r="A12" s="56" t="s">
        <v>32</v>
      </c>
      <c r="B12" s="56" t="s">
        <v>33</v>
      </c>
      <c r="C12" s="57" t="str">
        <f>VLOOKUP(B12,部门薪资!C:I,7,0)</f>
        <v>352225199603221541</v>
      </c>
      <c r="D12" s="56" t="str">
        <f>VLOOKUP(B12,部门薪资!C:G,5,0)</f>
        <v>医学部</v>
      </c>
      <c r="E12" s="56" t="str">
        <f>VLOOKUP(B12,部门薪资!C:H,6,0)</f>
        <v>统计分析员</v>
      </c>
      <c r="F12" s="57" t="str">
        <f>VLOOKUP(B12,部门薪资!C:D,2,0)</f>
        <v>在职</v>
      </c>
      <c r="G12" s="57" t="str">
        <f>VLOOKUP(B12,部门薪资!C:E,3,0)</f>
        <v>正式员工</v>
      </c>
      <c r="H12" s="57" t="str">
        <f>VLOOKUP(B12,部门薪资!C:K,9,0)</f>
        <v>研发</v>
      </c>
      <c r="I12" s="58" t="str">
        <f>VLOOKUP(B12,部门薪资!C:J,8,0)</f>
        <v>2022-09-19</v>
      </c>
      <c r="J12" s="58"/>
      <c r="K12" s="60"/>
      <c r="L12" s="60"/>
      <c r="M12" s="57" t="str">
        <f>VLOOKUP(B12,部门薪资!C:L,10,0)</f>
        <v>P2</v>
      </c>
      <c r="N12" s="59">
        <f t="shared" si="15"/>
        <v>0</v>
      </c>
      <c r="O12" s="59">
        <f>VLOOKUP(B12,部门薪资!C:S,17,0)</f>
        <v>0</v>
      </c>
      <c r="P12" s="59">
        <f>VLOOKUP(B12,部门薪资!C:T,18,0)</f>
        <v>0</v>
      </c>
      <c r="Q12" s="59">
        <f>VLOOKUP(B12,部门薪资!C:U,19,0)</f>
        <v>0</v>
      </c>
      <c r="R12" s="59">
        <f>VLOOKUP(B12,部门薪资!C:V,20,0)</f>
        <v>0</v>
      </c>
      <c r="S12" s="59">
        <f>VLOOKUP(B12,部门薪资!C:W,21,0)</f>
        <v>0</v>
      </c>
      <c r="T12" s="59">
        <f t="shared" si="1"/>
        <v>12000</v>
      </c>
      <c r="U12" s="59">
        <f>VLOOKUP(B12,部门薪资!C:M,11,0)</f>
        <v>4000</v>
      </c>
      <c r="V12" s="59">
        <f>VLOOKUP(B12,部门薪资!C:N,12,0)</f>
        <v>3900</v>
      </c>
      <c r="W12" s="59">
        <f>VLOOKUP(B12,部门薪资!C:R,13,0)</f>
        <v>3600</v>
      </c>
      <c r="X12" s="59">
        <f>VLOOKUP(B12,部门薪资!C:R,14,0)</f>
        <v>300</v>
      </c>
      <c r="Y12" s="59">
        <f>VLOOKUP(B12,部门薪资!C:R,15,0)</f>
        <v>200</v>
      </c>
      <c r="Z12" s="95">
        <v>44958</v>
      </c>
      <c r="AA12" s="62">
        <f>VLOOKUP(B12,考勤!C:BB,12,0)</f>
        <v>172.5</v>
      </c>
      <c r="AB12" s="62">
        <f>VLOOKUP(B12,考勤!C:BB,14,0)</f>
        <v>0</v>
      </c>
      <c r="AC12" s="63">
        <f>VLOOKUP(B12,考勤!C:BB,15,0)</f>
        <v>172.5</v>
      </c>
      <c r="AD12" s="64">
        <f>VLOOKUP(B12,考勤!C:BB,16,0)</f>
        <v>0</v>
      </c>
      <c r="AE12" s="65">
        <f>VLOOKUP(B12,考勤!C:BB,17,0)</f>
        <v>0</v>
      </c>
      <c r="AF12" s="65">
        <f>VLOOKUP(B12,考勤!C:BB,18,0)</f>
        <v>0</v>
      </c>
      <c r="AG12" s="65">
        <f>VLOOKUP(B12,考勤!C:BB,19,0)</f>
        <v>0</v>
      </c>
      <c r="AH12" s="65">
        <f>VLOOKUP(B12,考勤!C:BB,20,0)</f>
        <v>0</v>
      </c>
      <c r="AI12" s="65">
        <f>VLOOKUP(B12,考勤!C:BB,21,0)</f>
        <v>0</v>
      </c>
      <c r="AJ12" s="65">
        <f>VLOOKUP(B12,考勤!C:BB,22,0)</f>
        <v>0</v>
      </c>
      <c r="AK12" s="65">
        <f>VLOOKUP(B12,考勤!C:BB,23,0)</f>
        <v>0</v>
      </c>
      <c r="AL12" s="65">
        <f>VLOOKUP(B12,考勤!C:BB,24,0)</f>
        <v>0</v>
      </c>
      <c r="AM12" s="65">
        <f>VLOOKUP(B12,考勤!C:BB,25,0)</f>
        <v>0</v>
      </c>
      <c r="AN12" s="65">
        <f>VLOOKUP(B12,考勤!C:BB,26,0)</f>
        <v>0</v>
      </c>
      <c r="AO12" s="65"/>
      <c r="AP12" s="65"/>
      <c r="AQ12" s="68">
        <f t="shared" si="2"/>
        <v>0</v>
      </c>
      <c r="AR12" s="68">
        <f t="shared" si="3"/>
        <v>0</v>
      </c>
      <c r="AS12" s="69">
        <f t="shared" si="16"/>
        <v>0</v>
      </c>
      <c r="AT12" s="69">
        <f t="shared" si="17"/>
        <v>0</v>
      </c>
      <c r="AU12" s="69">
        <f t="shared" si="18"/>
        <v>0</v>
      </c>
      <c r="AV12" s="69">
        <f t="shared" si="19"/>
        <v>0</v>
      </c>
      <c r="AW12" s="69">
        <f t="shared" si="20"/>
        <v>0</v>
      </c>
      <c r="AX12" s="69">
        <f t="shared" si="21"/>
        <v>0</v>
      </c>
      <c r="AY12" s="69">
        <f>AQ12+AR12</f>
        <v>0</v>
      </c>
      <c r="AZ12" s="69">
        <f t="shared" si="12"/>
        <v>0</v>
      </c>
      <c r="BA12" s="69">
        <v>100</v>
      </c>
      <c r="BB12" s="69"/>
      <c r="BC12" s="60">
        <f>VLOOKUP(B12,绩效考核!A:J,10,0)</f>
        <v>100</v>
      </c>
      <c r="BD12" s="60">
        <f>VLOOKUP(B12,绩效考核!A:K,11,0)</f>
        <v>100</v>
      </c>
      <c r="BE12" s="69">
        <f>ROUND((BD12/100-1)*(Q12/AA12*AB12+W12/AA12*AC12),2)</f>
        <v>0</v>
      </c>
      <c r="BF12" s="70">
        <f>VLOOKUP(B12,考勤!C:BB,34,0)</f>
        <v>0</v>
      </c>
      <c r="BG12" s="60">
        <f>VLOOKUP(B12,考勤!C:BB,43,0)</f>
        <v>0</v>
      </c>
      <c r="BH12" s="60">
        <f>VLOOKUP(B12,考勤!C:BB,44,0)</f>
        <v>0</v>
      </c>
      <c r="BI12" s="60">
        <f>VLOOKUP(B12,考勤!C:BB,52,0)</f>
        <v>0</v>
      </c>
      <c r="BJ12" s="73">
        <f>VLOOKUP(B12,社保公积金代扣!A:H,8,0)</f>
        <v>0</v>
      </c>
      <c r="BK12" s="73">
        <v>0</v>
      </c>
      <c r="BL12" s="74">
        <f>ROUND((O12+P12+Q12+R12+S12)/AA12*AB12+(U12+V12+W12+X12+Y12)/AA12*AC12-AY12+BE12+BF12+BG12+BH12+BI12+BJ12+BK12,2)</f>
        <v>12000</v>
      </c>
      <c r="BM12" s="73">
        <f>VLOOKUP(B12,考勤!C:BB,36,0)</f>
        <v>0</v>
      </c>
      <c r="BN12" s="73">
        <f>VLOOKUP(B12,考勤!C:BB,37,0)</f>
        <v>200</v>
      </c>
      <c r="BO12" s="75">
        <f>VLOOKUP(B12,考勤!C:BB,38,0)</f>
        <v>0</v>
      </c>
      <c r="BP12" s="73">
        <f t="shared" si="13"/>
        <v>200</v>
      </c>
      <c r="BQ12" s="74">
        <f t="shared" si="10"/>
        <v>12200</v>
      </c>
      <c r="BR12" s="76">
        <f>VLOOKUP(B12,社保公积金代扣!A:H,2,0)</f>
        <v>4000</v>
      </c>
      <c r="BS12" s="77">
        <f>VLOOKUP(B12,社保公积金代扣!A:H,3,0)</f>
        <v>320</v>
      </c>
      <c r="BT12" s="77">
        <f>VLOOKUP(B12,社保公积金代扣!A:H,4,0)</f>
        <v>80</v>
      </c>
      <c r="BU12" s="77">
        <f>VLOOKUP(B12,社保公积金代扣!A:H,5,0)</f>
        <v>20</v>
      </c>
      <c r="BV12" s="77"/>
      <c r="BW12" s="77">
        <f>VLOOKUP(B12,社保公积金代扣!A:H,6,0)</f>
        <v>11500</v>
      </c>
      <c r="BX12" s="77">
        <f>VLOOKUP(B12,社保公积金代扣!A:H,7,0)</f>
        <v>1380</v>
      </c>
      <c r="BY12" s="77"/>
      <c r="BZ12" s="77">
        <f t="shared" si="14"/>
        <v>1800</v>
      </c>
      <c r="CA12" s="60">
        <f>VLOOKUP(B12,提供给财务薪资!B:Y,17,0)</f>
        <v>153</v>
      </c>
      <c r="CB12" s="79">
        <f t="shared" si="22"/>
        <v>10247</v>
      </c>
      <c r="CC12" s="60"/>
      <c r="CD12" s="79">
        <f>R12/AA12*(AB12-AD12-AF12-AH12-AJ12-AM12)+X12/AA12*(AC12-AE12-AG12-AI12-AK12-AL12-AN12)</f>
        <v>300</v>
      </c>
      <c r="CE12" s="60">
        <f>VLOOKUP(B12:B23,社保公积金代扣!A:I,9,0)</f>
        <v>560</v>
      </c>
      <c r="CF12" s="60">
        <f>VLOOKUP(B12,社保公积金代扣!A:J,10,0)</f>
        <v>380</v>
      </c>
      <c r="CG12" s="60">
        <f>VLOOKUP(B12,社保公积金代扣!A:L,11,0)</f>
        <v>8</v>
      </c>
      <c r="CH12" s="60">
        <f>VLOOKUP(B12,社保公积金代扣!A:L,12,0)</f>
        <v>20</v>
      </c>
      <c r="CI12" s="60"/>
      <c r="CJ12" s="73">
        <f>BX12+BJ12</f>
        <v>1380</v>
      </c>
      <c r="CK12" s="60"/>
    </row>
    <row r="13" spans="1:89" ht="15.6" customHeight="1">
      <c r="A13" s="56" t="s">
        <v>191</v>
      </c>
      <c r="B13" s="56" t="s">
        <v>192</v>
      </c>
      <c r="C13" s="57" t="str">
        <f>VLOOKUP(B13,部门薪资!C:I,7,0)</f>
        <v>530125200012260049</v>
      </c>
      <c r="D13" s="56" t="str">
        <f>VLOOKUP(B13,部门薪资!C:G,5,0)</f>
        <v>医学部</v>
      </c>
      <c r="E13" s="56" t="str">
        <f>VLOOKUP(B13,部门薪资!C:H,6,0)</f>
        <v>实习生</v>
      </c>
      <c r="F13" s="57" t="str">
        <f>VLOOKUP(B13,部门薪资!C:D,2,0)</f>
        <v>在职</v>
      </c>
      <c r="G13" s="57" t="str">
        <f>VLOOKUP(B13,部门薪资!C:E,3,0)</f>
        <v>实习生</v>
      </c>
      <c r="H13" s="57" t="str">
        <f>VLOOKUP(B13,部门薪资!C:K,9,0)</f>
        <v>研发</v>
      </c>
      <c r="I13" s="58" t="str">
        <f>VLOOKUP(B13,部门薪资!C:J,8,0)</f>
        <v>2023-02-15</v>
      </c>
      <c r="J13" s="58"/>
      <c r="K13" s="60"/>
      <c r="L13" s="60"/>
      <c r="M13" s="57" t="str">
        <f>VLOOKUP(B13,部门薪资!C:L,10,0)</f>
        <v>-</v>
      </c>
      <c r="N13" s="59">
        <f t="shared" ref="N13:N14" si="23">O13+P13+Q13+R13+S13</f>
        <v>0</v>
      </c>
      <c r="O13" s="59">
        <f>VLOOKUP(B13,部门薪资!C:S,17,0)</f>
        <v>0</v>
      </c>
      <c r="P13" s="59">
        <f>VLOOKUP(B13,部门薪资!C:T,18,0)</f>
        <v>0</v>
      </c>
      <c r="Q13" s="59">
        <f>VLOOKUP(B13,部门薪资!C:U,19,0)</f>
        <v>0</v>
      </c>
      <c r="R13" s="59">
        <f>VLOOKUP(B13,部门薪资!C:V,20,0)</f>
        <v>0</v>
      </c>
      <c r="S13" s="59">
        <f>VLOOKUP(B13,部门薪资!C:W,21,0)</f>
        <v>0</v>
      </c>
      <c r="T13" s="59">
        <f t="shared" ref="T13:T14" si="24">U13+V13+W13+X13+Y13</f>
        <v>2500</v>
      </c>
      <c r="U13" s="59">
        <f>VLOOKUP(B13,部门薪资!C:M,11,0)</f>
        <v>2500</v>
      </c>
      <c r="V13" s="59">
        <f>VLOOKUP(B13,部门薪资!C:N,12,0)</f>
        <v>0</v>
      </c>
      <c r="W13" s="59">
        <f>VLOOKUP(B13,部门薪资!C:R,13,0)</f>
        <v>0</v>
      </c>
      <c r="X13" s="59">
        <f>VLOOKUP(B13,部门薪资!C:R,14,0)</f>
        <v>0</v>
      </c>
      <c r="Y13" s="59">
        <f>VLOOKUP(B13,部门薪资!C:R,15,0)</f>
        <v>0</v>
      </c>
      <c r="Z13" s="58"/>
      <c r="AA13" s="62">
        <f>VLOOKUP(B13,考勤!C:BB,12,0)</f>
        <v>172.5</v>
      </c>
      <c r="AB13" s="62">
        <f>VLOOKUP(B13,考勤!C:BB,14,0)</f>
        <v>0</v>
      </c>
      <c r="AC13" s="63">
        <f>VLOOKUP(B13,考勤!C:BB,15,0)</f>
        <v>172.5</v>
      </c>
      <c r="AD13" s="64">
        <f>VLOOKUP(B13,考勤!C:BB,16,0)</f>
        <v>0</v>
      </c>
      <c r="AE13" s="65">
        <f>VLOOKUP(B13,考勤!C:BB,17,0)</f>
        <v>7.5</v>
      </c>
      <c r="AF13" s="65">
        <f>VLOOKUP(B13,考勤!C:BB,18,0)</f>
        <v>0</v>
      </c>
      <c r="AG13" s="65">
        <f>VLOOKUP(B13,考勤!C:BB,19,0)</f>
        <v>0</v>
      </c>
      <c r="AH13" s="65">
        <f>VLOOKUP(B13,考勤!C:BB,20,0)</f>
        <v>0</v>
      </c>
      <c r="AI13" s="65">
        <f>VLOOKUP(B13,考勤!C:BB,21,0)</f>
        <v>0</v>
      </c>
      <c r="AJ13" s="65">
        <f>VLOOKUP(B13,考勤!C:BB,22,0)</f>
        <v>0</v>
      </c>
      <c r="AK13" s="65">
        <f>VLOOKUP(B13,考勤!C:BB,23,0)</f>
        <v>0</v>
      </c>
      <c r="AL13" s="65">
        <f>VLOOKUP(B13,考勤!C:BB,24,0)</f>
        <v>0</v>
      </c>
      <c r="AM13" s="65">
        <f>VLOOKUP(B13,考勤!C:BB,25,0)</f>
        <v>0</v>
      </c>
      <c r="AN13" s="65">
        <f>VLOOKUP(B13,考勤!C:BB,26,0)</f>
        <v>0</v>
      </c>
      <c r="AO13" s="65"/>
      <c r="AP13" s="65"/>
      <c r="AQ13" s="68">
        <f t="shared" ref="AQ13:AQ14" si="25">ROUND(SUM(O13:S13)/AA13*AD13+Q13/AA13*AF13+SUM(Q13:S13)/AA13*AH13+SUM(P13:S13)/AA13*AJ13+SUM(P13:S13)/AA13*AM13,2)</f>
        <v>0</v>
      </c>
      <c r="AR13" s="68">
        <f t="shared" ref="AR13:AR14" si="26">ROUND(SUM(U13:Y13)/AA13*AE13+W13/AA13*AG13+SUM(W13:Y13)/AA13*AI13+SUM(V13:Y13)/AA13*AK13+SUM(V13:Y13)/AA13*AN13,2)</f>
        <v>108.7</v>
      </c>
      <c r="AS13" s="69">
        <f t="shared" ref="AS13:AS14" si="27">AD13+AE13</f>
        <v>7.5</v>
      </c>
      <c r="AT13" s="69">
        <f t="shared" ref="AT13:AT14" si="28">AF13+AG13</f>
        <v>0</v>
      </c>
      <c r="AU13" s="69">
        <f t="shared" ref="AU13:AU14" si="29">AH13+AI13</f>
        <v>0</v>
      </c>
      <c r="AV13" s="69">
        <f t="shared" ref="AV13:AV14" si="30">AJ13+AK13</f>
        <v>0</v>
      </c>
      <c r="AW13" s="69">
        <f t="shared" ref="AW13:AW14" si="31">AL13</f>
        <v>0</v>
      </c>
      <c r="AX13" s="69">
        <f t="shared" ref="AX13:AX14" si="32">AM13+AN13</f>
        <v>0</v>
      </c>
      <c r="AY13" s="69">
        <f>AQ13+AR13</f>
        <v>108.7</v>
      </c>
      <c r="AZ13" s="69">
        <f t="shared" si="12"/>
        <v>0</v>
      </c>
      <c r="BA13" s="69">
        <v>100</v>
      </c>
      <c r="BB13" s="69"/>
      <c r="BC13" s="60">
        <f>VLOOKUP(B13,绩效考核!A:J,10,0)</f>
        <v>100</v>
      </c>
      <c r="BD13" s="60">
        <f>VLOOKUP(B13,绩效考核!A:K,11,0)</f>
        <v>100</v>
      </c>
      <c r="BE13" s="69">
        <f>ROUND((BD13/100-1)*(Q13/AA13*AB13+W13/AA13*AC13),2)</f>
        <v>0</v>
      </c>
      <c r="BF13" s="70">
        <f>VLOOKUP(B13,考勤!C:BB,34,0)</f>
        <v>0</v>
      </c>
      <c r="BG13" s="60">
        <f>VLOOKUP(B13,考勤!C:BB,43,0)</f>
        <v>0</v>
      </c>
      <c r="BH13" s="60">
        <f>VLOOKUP(B13,考勤!C:BB,44,0)</f>
        <v>0</v>
      </c>
      <c r="BI13" s="60">
        <f>VLOOKUP(B13,考勤!C:BB,52,0)</f>
        <v>0</v>
      </c>
      <c r="BJ13" s="73">
        <f>VLOOKUP(B13,社保公积金代扣!A:H,8,0)</f>
        <v>0</v>
      </c>
      <c r="BK13" s="73">
        <v>0</v>
      </c>
      <c r="BL13" s="74">
        <f>ROUND((O13+P13+Q13+R13+S13)/AA13*AB13+(U13+V13+W13+X13+Y13)/AA13*AC13-AY13+BE13+BF13+BG13+BH13+BI13+BJ13+BK13,2)</f>
        <v>2391.3000000000002</v>
      </c>
      <c r="BM13" s="73">
        <f>VLOOKUP(B13,考勤!C:BB,36,0)</f>
        <v>0</v>
      </c>
      <c r="BN13" s="73">
        <f>VLOOKUP(B13,考勤!C:BB,37,0)</f>
        <v>191.3</v>
      </c>
      <c r="BO13" s="75">
        <f>VLOOKUP(B13,考勤!C:BB,38,0)</f>
        <v>0</v>
      </c>
      <c r="BP13" s="73">
        <f t="shared" ref="BP13:BP14" si="33">ROUND(BM13+BN13+BO13,2)</f>
        <v>191.3</v>
      </c>
      <c r="BQ13" s="74">
        <f t="shared" ref="BQ13:BQ14" si="34">BL13+BP13</f>
        <v>2582.6000000000004</v>
      </c>
      <c r="BR13" s="76">
        <f>VLOOKUP(B13,社保公积金代扣!A:H,2,0)</f>
        <v>0</v>
      </c>
      <c r="BS13" s="77">
        <f>VLOOKUP(B13,社保公积金代扣!A:H,3,0)</f>
        <v>0</v>
      </c>
      <c r="BT13" s="77">
        <f>VLOOKUP(B13,社保公积金代扣!A:H,4,0)</f>
        <v>0</v>
      </c>
      <c r="BU13" s="77">
        <f>VLOOKUP(B13,社保公积金代扣!A:H,5,0)</f>
        <v>0</v>
      </c>
      <c r="BV13" s="77"/>
      <c r="BW13" s="77">
        <f>VLOOKUP(B13,社保公积金代扣!A:H,6,0)</f>
        <v>0</v>
      </c>
      <c r="BX13" s="77">
        <f>VLOOKUP(B13,社保公积金代扣!A:H,7,0)</f>
        <v>0</v>
      </c>
      <c r="BY13" s="77"/>
      <c r="BZ13" s="77">
        <f t="shared" si="14"/>
        <v>0</v>
      </c>
      <c r="CA13" s="60">
        <f>VLOOKUP(B13,提供给财务薪资!B:Y,17,0)</f>
        <v>0</v>
      </c>
      <c r="CB13" s="79">
        <f t="shared" ref="CB13:CB14" si="35">BQ13-BZ13-CA13</f>
        <v>2582.6000000000004</v>
      </c>
      <c r="CC13" s="60"/>
      <c r="CD13" s="79">
        <f>R13/AA13*(AB13-AD13-AF13-AH13-AJ13-AM13)+X13/AA13*(AC13-AE13-AG13-AI13-AK13-AL13-AN13)</f>
        <v>0</v>
      </c>
      <c r="CE13" s="60">
        <f>VLOOKUP(B13:B24,社保公积金代扣!A:I,9,0)</f>
        <v>0</v>
      </c>
      <c r="CF13" s="60">
        <f>VLOOKUP(B13,社保公积金代扣!A:J,10,0)</f>
        <v>0</v>
      </c>
      <c r="CG13" s="60">
        <f>VLOOKUP(B13,社保公积金代扣!A:L,11,0)</f>
        <v>0</v>
      </c>
      <c r="CH13" s="60">
        <f>VLOOKUP(B13,社保公积金代扣!A:L,12,0)</f>
        <v>0</v>
      </c>
      <c r="CI13" s="60"/>
      <c r="CJ13" s="73">
        <f>BX13+BJ13</f>
        <v>0</v>
      </c>
      <c r="CK13" s="60"/>
    </row>
    <row r="14" spans="1:89" ht="15.6" customHeight="1">
      <c r="A14" s="56" t="s">
        <v>197</v>
      </c>
      <c r="B14" s="56" t="s">
        <v>198</v>
      </c>
      <c r="C14" s="57" t="str">
        <f>VLOOKUP(B14,部门薪资!C:I,7,0)</f>
        <v>330825199711244561</v>
      </c>
      <c r="D14" s="56" t="str">
        <f>VLOOKUP(B14,部门薪资!C:G,5,0)</f>
        <v>医学部</v>
      </c>
      <c r="E14" s="56" t="str">
        <f>VLOOKUP(B14,部门薪资!C:H,6,0)</f>
        <v>实习生</v>
      </c>
      <c r="F14" s="57" t="str">
        <f>VLOOKUP(B14,部门薪资!C:D,2,0)</f>
        <v>在职</v>
      </c>
      <c r="G14" s="57" t="str">
        <f>VLOOKUP(B14,部门薪资!C:E,3,0)</f>
        <v>实习生</v>
      </c>
      <c r="H14" s="57" t="str">
        <f>VLOOKUP(B14,部门薪资!C:K,9,0)</f>
        <v>研发</v>
      </c>
      <c r="I14" s="58" t="str">
        <f>VLOOKUP(B14,部门薪资!C:J,8,0)</f>
        <v>2023-02-01</v>
      </c>
      <c r="J14" s="58"/>
      <c r="K14" s="60"/>
      <c r="L14" s="60"/>
      <c r="M14" s="57" t="str">
        <f>VLOOKUP(B14,部门薪资!C:L,10,0)</f>
        <v>-</v>
      </c>
      <c r="N14" s="59">
        <f t="shared" si="23"/>
        <v>0</v>
      </c>
      <c r="O14" s="59">
        <f>VLOOKUP(B14,部门薪资!C:S,17,0)</f>
        <v>0</v>
      </c>
      <c r="P14" s="59">
        <f>VLOOKUP(B14,部门薪资!C:T,18,0)</f>
        <v>0</v>
      </c>
      <c r="Q14" s="59">
        <f>VLOOKUP(B14,部门薪资!C:U,19,0)</f>
        <v>0</v>
      </c>
      <c r="R14" s="59">
        <f>VLOOKUP(B14,部门薪资!C:V,20,0)</f>
        <v>0</v>
      </c>
      <c r="S14" s="59">
        <f>VLOOKUP(B14,部门薪资!C:W,21,0)</f>
        <v>0</v>
      </c>
      <c r="T14" s="59">
        <f t="shared" si="24"/>
        <v>3500</v>
      </c>
      <c r="U14" s="59">
        <f>VLOOKUP(B14,部门薪资!C:M,11,0)</f>
        <v>3500</v>
      </c>
      <c r="V14" s="59">
        <f>VLOOKUP(B14,部门薪资!C:N,12,0)</f>
        <v>0</v>
      </c>
      <c r="W14" s="59">
        <f>VLOOKUP(B14,部门薪资!C:R,13,0)</f>
        <v>0</v>
      </c>
      <c r="X14" s="59">
        <f>VLOOKUP(B14,部门薪资!C:R,14,0)</f>
        <v>0</v>
      </c>
      <c r="Y14" s="59">
        <f>VLOOKUP(B14,部门薪资!C:R,15,0)</f>
        <v>0</v>
      </c>
      <c r="Z14" s="58"/>
      <c r="AA14" s="62">
        <f>VLOOKUP(B14,考勤!C:BB,12,0)</f>
        <v>172.5</v>
      </c>
      <c r="AB14" s="62">
        <f>VLOOKUP(B14,考勤!C:BB,14,0)</f>
        <v>0</v>
      </c>
      <c r="AC14" s="63">
        <f>VLOOKUP(B14,考勤!C:BB,15,0)</f>
        <v>172.5</v>
      </c>
      <c r="AD14" s="64">
        <f>VLOOKUP(B14,考勤!C:BB,16,0)</f>
        <v>0</v>
      </c>
      <c r="AE14" s="65">
        <f>VLOOKUP(B14,考勤!C:BB,17,0)</f>
        <v>0</v>
      </c>
      <c r="AF14" s="65">
        <f>VLOOKUP(B14,考勤!C:BB,18,0)</f>
        <v>0</v>
      </c>
      <c r="AG14" s="65">
        <f>VLOOKUP(B14,考勤!C:BB,19,0)</f>
        <v>0</v>
      </c>
      <c r="AH14" s="65">
        <f>VLOOKUP(B14,考勤!C:BB,20,0)</f>
        <v>0</v>
      </c>
      <c r="AI14" s="65">
        <f>VLOOKUP(B14,考勤!C:BB,21,0)</f>
        <v>0</v>
      </c>
      <c r="AJ14" s="65">
        <f>VLOOKUP(B14,考勤!C:BB,22,0)</f>
        <v>0</v>
      </c>
      <c r="AK14" s="65">
        <f>VLOOKUP(B14,考勤!C:BB,23,0)</f>
        <v>0</v>
      </c>
      <c r="AL14" s="65">
        <f>VLOOKUP(B14,考勤!C:BB,24,0)</f>
        <v>0</v>
      </c>
      <c r="AM14" s="65">
        <f>VLOOKUP(B14,考勤!C:BB,25,0)</f>
        <v>0</v>
      </c>
      <c r="AN14" s="65">
        <f>VLOOKUP(B14,考勤!C:BB,26,0)</f>
        <v>0</v>
      </c>
      <c r="AO14" s="65"/>
      <c r="AP14" s="65"/>
      <c r="AQ14" s="68">
        <f t="shared" si="25"/>
        <v>0</v>
      </c>
      <c r="AR14" s="68">
        <f t="shared" si="26"/>
        <v>0</v>
      </c>
      <c r="AS14" s="69">
        <f t="shared" si="27"/>
        <v>0</v>
      </c>
      <c r="AT14" s="69">
        <f t="shared" si="28"/>
        <v>0</v>
      </c>
      <c r="AU14" s="69">
        <f t="shared" si="29"/>
        <v>0</v>
      </c>
      <c r="AV14" s="69">
        <f t="shared" si="30"/>
        <v>0</v>
      </c>
      <c r="AW14" s="69">
        <f t="shared" si="31"/>
        <v>0</v>
      </c>
      <c r="AX14" s="69">
        <f t="shared" si="32"/>
        <v>0</v>
      </c>
      <c r="AY14" s="69">
        <f>AQ14+AR14</f>
        <v>0</v>
      </c>
      <c r="AZ14" s="69">
        <f t="shared" si="12"/>
        <v>0</v>
      </c>
      <c r="BA14" s="69">
        <v>100</v>
      </c>
      <c r="BB14" s="69"/>
      <c r="BC14" s="60">
        <f>VLOOKUP(B14,绩效考核!A:J,10,0)</f>
        <v>99</v>
      </c>
      <c r="BD14" s="60">
        <f>VLOOKUP(B14,绩效考核!A:K,11,0)</f>
        <v>100</v>
      </c>
      <c r="BE14" s="69">
        <f>ROUND((BD14/100-1)*(Q14/AA14*AB14+W14/AA14*AC14),2)</f>
        <v>0</v>
      </c>
      <c r="BF14" s="70">
        <f>VLOOKUP(B14,考勤!C:BB,34,0)</f>
        <v>0</v>
      </c>
      <c r="BG14" s="60">
        <f>VLOOKUP(B14,考勤!C:BB,43,0)</f>
        <v>0</v>
      </c>
      <c r="BH14" s="60">
        <f>VLOOKUP(B14,考勤!C:BB,44,0)</f>
        <v>0</v>
      </c>
      <c r="BI14" s="60">
        <f>VLOOKUP(B14,考勤!C:BB,52,0)</f>
        <v>0</v>
      </c>
      <c r="BJ14" s="73">
        <f>VLOOKUP(B14,社保公积金代扣!A:H,8,0)</f>
        <v>0</v>
      </c>
      <c r="BK14" s="73">
        <v>0</v>
      </c>
      <c r="BL14" s="74">
        <f>ROUND((O14+P14+Q14+R14+S14)/AA14*AB14+(U14+V14+W14+X14+Y14)/AA14*AC14-AY14+BE14+BF14+BG14+BH14+BI14+BJ14+BK14,2)</f>
        <v>3500</v>
      </c>
      <c r="BM14" s="73">
        <f>VLOOKUP(B14,考勤!C:BB,36,0)</f>
        <v>0</v>
      </c>
      <c r="BN14" s="73">
        <f>VLOOKUP(B14,考勤!C:BB,37,0)</f>
        <v>200</v>
      </c>
      <c r="BO14" s="75">
        <f>VLOOKUP(B14,考勤!C:BB,38,0)</f>
        <v>0</v>
      </c>
      <c r="BP14" s="73">
        <f t="shared" si="33"/>
        <v>200</v>
      </c>
      <c r="BQ14" s="74">
        <f t="shared" si="34"/>
        <v>3700</v>
      </c>
      <c r="BR14" s="76">
        <f>VLOOKUP(B14,社保公积金代扣!A:H,2,0)</f>
        <v>0</v>
      </c>
      <c r="BS14" s="77">
        <f>VLOOKUP(B14,社保公积金代扣!A:H,3,0)</f>
        <v>0</v>
      </c>
      <c r="BT14" s="77">
        <f>VLOOKUP(B14,社保公积金代扣!A:H,4,0)</f>
        <v>0</v>
      </c>
      <c r="BU14" s="77">
        <f>VLOOKUP(B14,社保公积金代扣!A:H,5,0)</f>
        <v>0</v>
      </c>
      <c r="BV14" s="77"/>
      <c r="BW14" s="77">
        <f>VLOOKUP(B14,社保公积金代扣!A:H,6,0)</f>
        <v>0</v>
      </c>
      <c r="BX14" s="77">
        <f>VLOOKUP(B14,社保公积金代扣!A:H,7,0)</f>
        <v>0</v>
      </c>
      <c r="BY14" s="77"/>
      <c r="BZ14" s="77">
        <f t="shared" si="14"/>
        <v>0</v>
      </c>
      <c r="CA14" s="60">
        <f>VLOOKUP(B14,提供给财务薪资!B:Y,17,0)</f>
        <v>0</v>
      </c>
      <c r="CB14" s="79">
        <f t="shared" si="35"/>
        <v>3700</v>
      </c>
      <c r="CC14" s="60"/>
      <c r="CD14" s="79">
        <f>R14/AA14*(AB14-AD14-AF14-AH14-AJ14-AM14)+X14/AA14*(AC14-AE14-AG14-AI14-AK14-AL14-AN14)</f>
        <v>0</v>
      </c>
      <c r="CE14" s="60">
        <f>VLOOKUP(B14:B25,社保公积金代扣!A:I,9,0)</f>
        <v>0</v>
      </c>
      <c r="CF14" s="60">
        <f>VLOOKUP(B14,社保公积金代扣!A:J,10,0)</f>
        <v>0</v>
      </c>
      <c r="CG14" s="60">
        <f>VLOOKUP(B14,社保公积金代扣!A:L,11,0)</f>
        <v>0</v>
      </c>
      <c r="CH14" s="60">
        <f>VLOOKUP(B14,社保公积金代扣!A:L,12,0)</f>
        <v>0</v>
      </c>
      <c r="CI14" s="60"/>
      <c r="CJ14" s="73">
        <f>BX14+BJ14</f>
        <v>0</v>
      </c>
      <c r="CK14" s="60"/>
    </row>
    <row r="15" spans="1:89" ht="15.6" customHeight="1">
      <c r="CB15" s="53"/>
      <c r="CD15" s="53"/>
    </row>
    <row r="18" spans="43:43" ht="15.6" customHeight="1">
      <c r="AQ18" s="128"/>
    </row>
    <row r="19" spans="43:43" ht="15.6" customHeight="1">
      <c r="AQ19" s="128"/>
    </row>
  </sheetData>
  <autoFilter ref="A2:CD13" xr:uid="{00000000-0009-0000-0000-000001000000}">
    <sortState ref="A4:CD13">
      <sortCondition sortBy="cellColor" ref="B2" dxfId="74"/>
    </sortState>
  </autoFilter>
  <mergeCells count="59">
    <mergeCell ref="CE1:CK1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Q1:BQ2"/>
    <mergeCell ref="CA1:CA2"/>
    <mergeCell ref="CB1:CB2"/>
    <mergeCell ref="CC1:CC2"/>
    <mergeCell ref="CD1:CD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Y1:AY2"/>
    <mergeCell ref="AQ1:AR1"/>
    <mergeCell ref="AS1:AX1"/>
    <mergeCell ref="AO1:AP1"/>
    <mergeCell ref="BM1:BP1"/>
    <mergeCell ref="BR1:BZ1"/>
    <mergeCell ref="AD1:AE1"/>
    <mergeCell ref="AF1:AG1"/>
    <mergeCell ref="AH1:AI1"/>
    <mergeCell ref="AJ1:AK1"/>
    <mergeCell ref="AM1:AN1"/>
    <mergeCell ref="AZ1:AZ2"/>
    <mergeCell ref="BA1:BA2"/>
    <mergeCell ref="BB1:BB2"/>
  </mergeCells>
  <phoneticPr fontId="13" type="noConversion"/>
  <conditionalFormatting sqref="C3:C8">
    <cfRule type="duplicateValues" dxfId="65" priority="36"/>
  </conditionalFormatting>
  <conditionalFormatting sqref="C9:C14">
    <cfRule type="duplicateValues" dxfId="64" priority="7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24"/>
  <sheetViews>
    <sheetView workbookViewId="0">
      <selection activeCell="E29" sqref="E29"/>
    </sheetView>
  </sheetViews>
  <sheetFormatPr defaultColWidth="9" defaultRowHeight="13.8"/>
  <cols>
    <col min="9" max="9" width="18.6640625" customWidth="1"/>
    <col min="10" max="10" width="12.33203125" customWidth="1"/>
    <col min="11" max="11" width="12.33203125" style="38" customWidth="1"/>
    <col min="19" max="21" width="15.88671875" customWidth="1"/>
    <col min="22" max="23" width="17" customWidth="1"/>
    <col min="25" max="25" width="13.21875" customWidth="1"/>
  </cols>
  <sheetData>
    <row r="1" spans="1:27" s="34" customFormat="1">
      <c r="A1" s="39" t="s">
        <v>87</v>
      </c>
      <c r="B1" s="39" t="s">
        <v>88</v>
      </c>
      <c r="C1" s="40" t="s">
        <v>1</v>
      </c>
      <c r="D1" s="39" t="s">
        <v>5</v>
      </c>
      <c r="E1" s="39" t="s">
        <v>89</v>
      </c>
      <c r="F1" s="39" t="s">
        <v>90</v>
      </c>
      <c r="G1" s="39" t="s">
        <v>91</v>
      </c>
      <c r="H1" s="39" t="s">
        <v>92</v>
      </c>
      <c r="I1" s="39" t="s">
        <v>2</v>
      </c>
      <c r="J1" s="42" t="s">
        <v>93</v>
      </c>
      <c r="K1" s="39" t="s">
        <v>94</v>
      </c>
      <c r="L1" s="39" t="s">
        <v>95</v>
      </c>
      <c r="M1" s="40" t="s">
        <v>38</v>
      </c>
      <c r="N1" s="40" t="s">
        <v>39</v>
      </c>
      <c r="O1" s="40" t="s">
        <v>96</v>
      </c>
      <c r="P1" s="40" t="s">
        <v>97</v>
      </c>
      <c r="Q1" s="40" t="s">
        <v>98</v>
      </c>
      <c r="R1" s="40" t="s">
        <v>99</v>
      </c>
      <c r="S1" s="39" t="s">
        <v>100</v>
      </c>
      <c r="T1" s="40" t="s">
        <v>101</v>
      </c>
      <c r="U1" s="40" t="s">
        <v>102</v>
      </c>
      <c r="V1" s="40" t="s">
        <v>103</v>
      </c>
      <c r="W1" s="40" t="s">
        <v>104</v>
      </c>
      <c r="X1" s="40" t="s">
        <v>105</v>
      </c>
      <c r="Y1" s="45" t="s">
        <v>106</v>
      </c>
      <c r="Z1" s="39" t="s">
        <v>87</v>
      </c>
    </row>
    <row r="2" spans="1:27" s="90" customFormat="1">
      <c r="A2" s="87" t="s">
        <v>191</v>
      </c>
      <c r="B2" s="91"/>
      <c r="C2" s="89" t="s">
        <v>192</v>
      </c>
      <c r="D2" s="87" t="s">
        <v>107</v>
      </c>
      <c r="E2" s="87" t="s">
        <v>193</v>
      </c>
      <c r="F2" s="87" t="s">
        <v>109</v>
      </c>
      <c r="G2" s="87" t="s">
        <v>110</v>
      </c>
      <c r="H2" s="87" t="s">
        <v>193</v>
      </c>
      <c r="I2" s="87" t="s">
        <v>194</v>
      </c>
      <c r="J2" s="87" t="s">
        <v>195</v>
      </c>
      <c r="K2" s="88" t="s">
        <v>114</v>
      </c>
      <c r="L2" s="87" t="s">
        <v>196</v>
      </c>
      <c r="M2" s="90">
        <v>2500</v>
      </c>
      <c r="N2" s="90">
        <v>0</v>
      </c>
      <c r="O2" s="90">
        <v>0</v>
      </c>
      <c r="P2" s="90">
        <v>0</v>
      </c>
      <c r="Q2" s="90">
        <v>0</v>
      </c>
      <c r="R2" s="90">
        <v>2500</v>
      </c>
      <c r="S2" s="91"/>
      <c r="T2" s="92"/>
      <c r="U2" s="92"/>
      <c r="V2" s="92"/>
      <c r="W2" s="92"/>
      <c r="X2" s="92"/>
      <c r="Y2" s="93"/>
      <c r="Z2" s="87" t="s">
        <v>191</v>
      </c>
    </row>
    <row r="3" spans="1:27" s="90" customFormat="1">
      <c r="A3" s="87" t="s">
        <v>197</v>
      </c>
      <c r="B3" s="91"/>
      <c r="C3" s="89" t="s">
        <v>198</v>
      </c>
      <c r="D3" s="87" t="s">
        <v>107</v>
      </c>
      <c r="E3" s="87" t="s">
        <v>193</v>
      </c>
      <c r="F3" s="87" t="s">
        <v>109</v>
      </c>
      <c r="G3" s="87" t="s">
        <v>110</v>
      </c>
      <c r="H3" s="87" t="s">
        <v>193</v>
      </c>
      <c r="I3" s="87" t="s">
        <v>199</v>
      </c>
      <c r="J3" s="87" t="s">
        <v>200</v>
      </c>
      <c r="K3" s="88" t="s">
        <v>114</v>
      </c>
      <c r="L3" s="87" t="s">
        <v>196</v>
      </c>
      <c r="M3" s="90">
        <v>3500</v>
      </c>
      <c r="N3" s="90">
        <v>0</v>
      </c>
      <c r="O3" s="90">
        <v>0</v>
      </c>
      <c r="P3" s="90">
        <v>0</v>
      </c>
      <c r="Q3" s="90">
        <v>0</v>
      </c>
      <c r="R3" s="90">
        <v>3500</v>
      </c>
      <c r="S3" s="91"/>
      <c r="T3" s="92"/>
      <c r="U3" s="92"/>
      <c r="V3" s="92"/>
      <c r="W3" s="92"/>
      <c r="X3" s="92"/>
      <c r="Y3" s="93"/>
      <c r="Z3" s="87" t="s">
        <v>197</v>
      </c>
    </row>
    <row r="4" spans="1:27" s="90" customFormat="1">
      <c r="A4" s="87" t="s">
        <v>134</v>
      </c>
      <c r="B4" s="91"/>
      <c r="C4" s="89" t="s">
        <v>24</v>
      </c>
      <c r="D4" s="87" t="s">
        <v>107</v>
      </c>
      <c r="E4" s="87" t="s">
        <v>108</v>
      </c>
      <c r="F4" s="87" t="s">
        <v>109</v>
      </c>
      <c r="G4" s="87" t="s">
        <v>110</v>
      </c>
      <c r="H4" s="87" t="s">
        <v>111</v>
      </c>
      <c r="I4" s="87" t="s">
        <v>135</v>
      </c>
      <c r="J4" s="87" t="s">
        <v>136</v>
      </c>
      <c r="K4" s="88" t="s">
        <v>114</v>
      </c>
      <c r="L4" s="87" t="s">
        <v>123</v>
      </c>
      <c r="M4" s="87">
        <v>4500</v>
      </c>
      <c r="N4" s="87">
        <v>3400</v>
      </c>
      <c r="O4" s="87">
        <v>3600</v>
      </c>
      <c r="P4" s="87">
        <v>300</v>
      </c>
      <c r="Q4" s="87">
        <v>200</v>
      </c>
      <c r="R4" s="87">
        <v>12000</v>
      </c>
      <c r="S4" s="91"/>
      <c r="T4" s="94"/>
      <c r="U4" s="94"/>
      <c r="V4" s="94"/>
      <c r="W4" s="94"/>
      <c r="X4" s="94"/>
      <c r="Y4" s="95"/>
      <c r="Z4" s="87" t="s">
        <v>134</v>
      </c>
      <c r="AA4" s="96"/>
    </row>
    <row r="5" spans="1:27" s="90" customFormat="1">
      <c r="A5" s="87" t="s">
        <v>128</v>
      </c>
      <c r="B5" s="91"/>
      <c r="C5" s="41" t="s">
        <v>22</v>
      </c>
      <c r="D5" s="87" t="s">
        <v>107</v>
      </c>
      <c r="E5" s="87" t="s">
        <v>108</v>
      </c>
      <c r="F5" s="87" t="s">
        <v>109</v>
      </c>
      <c r="G5" s="87" t="s">
        <v>110</v>
      </c>
      <c r="H5" s="87" t="s">
        <v>116</v>
      </c>
      <c r="I5" s="87" t="s">
        <v>129</v>
      </c>
      <c r="J5" s="87" t="s">
        <v>130</v>
      </c>
      <c r="K5" s="88" t="s">
        <v>114</v>
      </c>
      <c r="L5" s="87" t="s">
        <v>115</v>
      </c>
      <c r="M5" s="88">
        <v>4000</v>
      </c>
      <c r="N5" s="88">
        <v>2500</v>
      </c>
      <c r="O5" s="88">
        <v>3000</v>
      </c>
      <c r="P5" s="88">
        <v>300</v>
      </c>
      <c r="Q5" s="88">
        <v>200</v>
      </c>
      <c r="R5" s="88">
        <v>10000</v>
      </c>
      <c r="S5" s="91"/>
      <c r="T5" s="92"/>
      <c r="U5" s="92"/>
      <c r="V5" s="92"/>
      <c r="W5" s="92"/>
      <c r="X5" s="92"/>
      <c r="Y5" s="95"/>
      <c r="Z5" s="87" t="s">
        <v>128</v>
      </c>
      <c r="AA5" s="96"/>
    </row>
    <row r="6" spans="1:27" s="90" customFormat="1">
      <c r="A6" s="87" t="s">
        <v>32</v>
      </c>
      <c r="B6" s="91"/>
      <c r="C6" s="41" t="s">
        <v>33</v>
      </c>
      <c r="D6" s="87" t="s">
        <v>107</v>
      </c>
      <c r="E6" s="87" t="s">
        <v>108</v>
      </c>
      <c r="F6" s="87" t="s">
        <v>109</v>
      </c>
      <c r="G6" s="87" t="s">
        <v>110</v>
      </c>
      <c r="H6" s="87" t="s">
        <v>111</v>
      </c>
      <c r="I6" s="87" t="s">
        <v>112</v>
      </c>
      <c r="J6" s="87" t="s">
        <v>113</v>
      </c>
      <c r="K6" s="88" t="s">
        <v>114</v>
      </c>
      <c r="L6" s="87" t="s">
        <v>115</v>
      </c>
      <c r="M6" s="88">
        <v>4000</v>
      </c>
      <c r="N6" s="88">
        <v>3900</v>
      </c>
      <c r="O6" s="88">
        <v>3600</v>
      </c>
      <c r="P6" s="88">
        <v>300</v>
      </c>
      <c r="Q6" s="88">
        <v>200</v>
      </c>
      <c r="R6" s="88">
        <v>12000</v>
      </c>
      <c r="S6" s="91"/>
      <c r="T6" s="92"/>
      <c r="U6" s="92"/>
      <c r="V6" s="92"/>
      <c r="W6" s="92"/>
      <c r="X6" s="92"/>
      <c r="Y6" s="95"/>
      <c r="Z6" s="87" t="s">
        <v>32</v>
      </c>
      <c r="AA6" s="96"/>
    </row>
    <row r="7" spans="1:27" s="90" customFormat="1">
      <c r="A7" s="87" t="s">
        <v>131</v>
      </c>
      <c r="B7" s="91"/>
      <c r="C7" s="41" t="s">
        <v>23</v>
      </c>
      <c r="D7" s="87" t="s">
        <v>107</v>
      </c>
      <c r="E7" s="87" t="s">
        <v>108</v>
      </c>
      <c r="F7" s="87" t="s">
        <v>109</v>
      </c>
      <c r="G7" s="87" t="s">
        <v>110</v>
      </c>
      <c r="H7" s="87" t="s">
        <v>111</v>
      </c>
      <c r="I7" s="87" t="s">
        <v>132</v>
      </c>
      <c r="J7" s="87" t="s">
        <v>133</v>
      </c>
      <c r="K7" s="88" t="s">
        <v>114</v>
      </c>
      <c r="L7" s="87" t="s">
        <v>115</v>
      </c>
      <c r="M7" s="88">
        <v>4000</v>
      </c>
      <c r="N7" s="88">
        <v>3550</v>
      </c>
      <c r="O7" s="88">
        <v>3450</v>
      </c>
      <c r="P7" s="88">
        <v>300</v>
      </c>
      <c r="Q7" s="88">
        <v>200</v>
      </c>
      <c r="R7" s="88">
        <v>11500</v>
      </c>
      <c r="S7" s="91"/>
      <c r="T7" s="92"/>
      <c r="U7" s="92"/>
      <c r="V7" s="92"/>
      <c r="W7" s="92"/>
      <c r="X7" s="92"/>
      <c r="Y7" s="95"/>
      <c r="Z7" s="87" t="s">
        <v>131</v>
      </c>
      <c r="AA7" s="96"/>
    </row>
    <row r="8" spans="1:27" s="90" customFormat="1">
      <c r="A8" s="87" t="s">
        <v>26</v>
      </c>
      <c r="B8" s="91"/>
      <c r="C8" s="89" t="s">
        <v>27</v>
      </c>
      <c r="D8" s="87" t="s">
        <v>107</v>
      </c>
      <c r="E8" s="87" t="s">
        <v>108</v>
      </c>
      <c r="F8" s="87" t="s">
        <v>109</v>
      </c>
      <c r="G8" s="87" t="s">
        <v>110</v>
      </c>
      <c r="H8" s="87" t="s">
        <v>116</v>
      </c>
      <c r="I8" s="87" t="s">
        <v>140</v>
      </c>
      <c r="J8" s="87" t="s">
        <v>141</v>
      </c>
      <c r="K8" s="88" t="s">
        <v>114</v>
      </c>
      <c r="L8" s="87" t="s">
        <v>115</v>
      </c>
      <c r="M8" s="88">
        <v>4000</v>
      </c>
      <c r="N8" s="88">
        <v>1450</v>
      </c>
      <c r="O8" s="88">
        <v>2550</v>
      </c>
      <c r="P8" s="88">
        <v>300</v>
      </c>
      <c r="Q8" s="88">
        <v>200</v>
      </c>
      <c r="R8" s="88">
        <v>8500</v>
      </c>
      <c r="S8" s="91"/>
      <c r="T8" s="91"/>
      <c r="U8" s="91"/>
      <c r="V8" s="91"/>
      <c r="W8" s="91"/>
      <c r="X8" s="91"/>
      <c r="Y8" s="95"/>
      <c r="Z8" s="87" t="s">
        <v>26</v>
      </c>
      <c r="AA8" s="96"/>
    </row>
    <row r="9" spans="1:27" s="90" customFormat="1">
      <c r="A9" s="87" t="s">
        <v>30</v>
      </c>
      <c r="B9" s="91"/>
      <c r="C9" s="41" t="s">
        <v>31</v>
      </c>
      <c r="D9" s="87" t="s">
        <v>107</v>
      </c>
      <c r="E9" s="87" t="s">
        <v>108</v>
      </c>
      <c r="F9" s="87" t="s">
        <v>109</v>
      </c>
      <c r="G9" s="87" t="s">
        <v>110</v>
      </c>
      <c r="H9" s="87" t="s">
        <v>116</v>
      </c>
      <c r="I9" s="87" t="s">
        <v>117</v>
      </c>
      <c r="J9" s="87" t="s">
        <v>118</v>
      </c>
      <c r="K9" s="88" t="s">
        <v>114</v>
      </c>
      <c r="L9" s="87" t="s">
        <v>115</v>
      </c>
      <c r="M9" s="88">
        <v>4000</v>
      </c>
      <c r="N9" s="88">
        <v>2150</v>
      </c>
      <c r="O9" s="88">
        <v>2850</v>
      </c>
      <c r="P9" s="88">
        <v>300</v>
      </c>
      <c r="Q9" s="88">
        <v>200</v>
      </c>
      <c r="R9" s="88">
        <v>9500</v>
      </c>
      <c r="S9" s="91"/>
      <c r="T9" s="92"/>
      <c r="U9" s="92"/>
      <c r="V9" s="92"/>
      <c r="W9" s="92"/>
      <c r="X9" s="92"/>
      <c r="Y9" s="95"/>
      <c r="Z9" s="87" t="s">
        <v>30</v>
      </c>
      <c r="AA9" s="96"/>
    </row>
    <row r="10" spans="1:27" s="90" customFormat="1">
      <c r="A10" s="87" t="s">
        <v>137</v>
      </c>
      <c r="B10" s="91"/>
      <c r="C10" s="89" t="s">
        <v>25</v>
      </c>
      <c r="D10" s="87" t="s">
        <v>107</v>
      </c>
      <c r="E10" s="87" t="s">
        <v>108</v>
      </c>
      <c r="F10" s="87" t="s">
        <v>109</v>
      </c>
      <c r="G10" s="87" t="s">
        <v>110</v>
      </c>
      <c r="H10" s="87" t="s">
        <v>116</v>
      </c>
      <c r="I10" s="87" t="s">
        <v>138</v>
      </c>
      <c r="J10" s="87" t="s">
        <v>139</v>
      </c>
      <c r="K10" s="88" t="s">
        <v>114</v>
      </c>
      <c r="L10" s="87" t="s">
        <v>115</v>
      </c>
      <c r="M10" s="88">
        <v>4000</v>
      </c>
      <c r="N10" s="88">
        <v>1450</v>
      </c>
      <c r="O10" s="88">
        <v>2550</v>
      </c>
      <c r="P10" s="88">
        <v>300</v>
      </c>
      <c r="Q10" s="88">
        <v>200</v>
      </c>
      <c r="R10" s="88">
        <v>8500</v>
      </c>
      <c r="S10" s="91"/>
      <c r="T10" s="91"/>
      <c r="U10" s="91"/>
      <c r="V10" s="91"/>
      <c r="W10" s="91"/>
      <c r="X10" s="91"/>
      <c r="Y10" s="95"/>
      <c r="Z10" s="87" t="s">
        <v>137</v>
      </c>
      <c r="AA10" s="96"/>
    </row>
    <row r="11" spans="1:27" s="90" customFormat="1">
      <c r="A11" s="87" t="s">
        <v>28</v>
      </c>
      <c r="B11" s="91"/>
      <c r="C11" s="41" t="s">
        <v>29</v>
      </c>
      <c r="D11" s="87" t="s">
        <v>107</v>
      </c>
      <c r="E11" s="87" t="s">
        <v>108</v>
      </c>
      <c r="F11" s="87" t="s">
        <v>109</v>
      </c>
      <c r="G11" s="87" t="s">
        <v>110</v>
      </c>
      <c r="H11" s="87" t="s">
        <v>111</v>
      </c>
      <c r="I11" s="87" t="s">
        <v>142</v>
      </c>
      <c r="J11" s="87" t="s">
        <v>143</v>
      </c>
      <c r="K11" s="88" t="s">
        <v>114</v>
      </c>
      <c r="L11" s="87" t="s">
        <v>115</v>
      </c>
      <c r="M11" s="88">
        <v>4000</v>
      </c>
      <c r="N11" s="88">
        <v>3550</v>
      </c>
      <c r="O11" s="88">
        <v>3450</v>
      </c>
      <c r="P11" s="88">
        <v>300</v>
      </c>
      <c r="Q11" s="88">
        <v>200</v>
      </c>
      <c r="R11" s="88">
        <v>11500</v>
      </c>
      <c r="S11" s="91"/>
      <c r="T11" s="92"/>
      <c r="U11" s="92"/>
      <c r="V11" s="92"/>
      <c r="W11" s="92"/>
      <c r="X11" s="92"/>
      <c r="Y11" s="95"/>
      <c r="Z11" s="87" t="s">
        <v>28</v>
      </c>
      <c r="AA11" s="96"/>
    </row>
    <row r="12" spans="1:27" s="90" customFormat="1">
      <c r="A12" s="87" t="s">
        <v>119</v>
      </c>
      <c r="B12" s="91"/>
      <c r="C12" s="89" t="s">
        <v>20</v>
      </c>
      <c r="D12" s="87" t="s">
        <v>107</v>
      </c>
      <c r="E12" s="87" t="s">
        <v>108</v>
      </c>
      <c r="F12" s="87" t="s">
        <v>109</v>
      </c>
      <c r="G12" s="87" t="s">
        <v>110</v>
      </c>
      <c r="H12" s="87" t="s">
        <v>120</v>
      </c>
      <c r="I12" s="87" t="s">
        <v>121</v>
      </c>
      <c r="J12" s="87" t="s">
        <v>122</v>
      </c>
      <c r="K12" s="88" t="s">
        <v>114</v>
      </c>
      <c r="L12" s="87" t="s">
        <v>201</v>
      </c>
      <c r="M12" s="87">
        <v>5000</v>
      </c>
      <c r="N12" s="87">
        <v>3500</v>
      </c>
      <c r="O12" s="87">
        <v>6200</v>
      </c>
      <c r="P12" s="87">
        <v>300</v>
      </c>
      <c r="Q12" s="87">
        <v>500</v>
      </c>
      <c r="R12" s="87">
        <v>15500</v>
      </c>
      <c r="S12" s="91"/>
      <c r="T12" s="94"/>
      <c r="U12" s="94"/>
      <c r="V12" s="94"/>
      <c r="W12" s="94"/>
      <c r="X12" s="94"/>
      <c r="Y12" s="95"/>
      <c r="Z12" s="87" t="s">
        <v>119</v>
      </c>
      <c r="AA12" s="96"/>
    </row>
    <row r="13" spans="1:27" s="90" customFormat="1">
      <c r="A13" s="87" t="s">
        <v>124</v>
      </c>
      <c r="B13" s="91"/>
      <c r="C13" s="89" t="s">
        <v>21</v>
      </c>
      <c r="D13" s="87" t="s">
        <v>107</v>
      </c>
      <c r="E13" s="87" t="s">
        <v>108</v>
      </c>
      <c r="F13" s="87" t="s">
        <v>109</v>
      </c>
      <c r="G13" s="87" t="s">
        <v>110</v>
      </c>
      <c r="H13" s="87" t="s">
        <v>125</v>
      </c>
      <c r="I13" s="87" t="s">
        <v>126</v>
      </c>
      <c r="J13" s="87" t="s">
        <v>127</v>
      </c>
      <c r="K13" s="88" t="s">
        <v>114</v>
      </c>
      <c r="L13" s="87" t="s">
        <v>201</v>
      </c>
      <c r="M13" s="87">
        <v>5000</v>
      </c>
      <c r="N13" s="87">
        <v>3500</v>
      </c>
      <c r="O13" s="87">
        <v>6200</v>
      </c>
      <c r="P13" s="87">
        <v>300</v>
      </c>
      <c r="Q13" s="87">
        <v>500</v>
      </c>
      <c r="R13" s="87">
        <v>15500</v>
      </c>
      <c r="S13" s="91"/>
      <c r="T13" s="94"/>
      <c r="U13" s="94"/>
      <c r="V13" s="94"/>
      <c r="W13" s="94"/>
      <c r="X13" s="94"/>
      <c r="Y13" s="95"/>
      <c r="Z13" s="87" t="s">
        <v>124</v>
      </c>
      <c r="AA13" s="96"/>
    </row>
    <row r="14" spans="1:27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3"/>
      <c r="L14" s="41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pans="1:27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3"/>
      <c r="L15" s="41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</row>
    <row r="16" spans="1:27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3"/>
      <c r="L16" s="41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spans="1:24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3"/>
      <c r="L17" s="41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spans="1:24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3"/>
      <c r="L18" s="41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</row>
    <row r="19" spans="1:24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3"/>
      <c r="L19" s="41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</row>
    <row r="20" spans="1:24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3"/>
      <c r="L20" s="41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</row>
    <row r="21" spans="1:24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3"/>
      <c r="L21" s="41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1:24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3"/>
      <c r="L22" s="41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</row>
    <row r="23" spans="1:24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3"/>
      <c r="L23" s="41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</row>
    <row r="24" spans="1: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3"/>
      <c r="L24" s="41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3"/>
      <c r="L25" s="41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  <row r="26" spans="1:24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3"/>
      <c r="L26" s="41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</row>
    <row r="27" spans="1:24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3"/>
      <c r="L27" s="41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24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3"/>
      <c r="L28" s="41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</row>
    <row r="29" spans="1:24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3"/>
      <c r="L29" s="41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</row>
    <row r="30" spans="1:24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3"/>
      <c r="L30" s="41"/>
      <c r="M30" s="44"/>
      <c r="N30" s="44"/>
      <c r="O30" s="44"/>
      <c r="P30" s="44"/>
      <c r="Q30" s="44"/>
      <c r="R30" s="43"/>
      <c r="S30" s="43"/>
      <c r="T30" s="43"/>
      <c r="U30" s="43"/>
      <c r="V30" s="43"/>
      <c r="W30" s="43"/>
      <c r="X30" s="43"/>
    </row>
    <row r="31" spans="1:24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3"/>
      <c r="L31" s="41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2" spans="1:24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3"/>
      <c r="L32" s="41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3"/>
      <c r="L33" s="41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3"/>
      <c r="L34" s="41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</row>
    <row r="35" spans="1:24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3"/>
      <c r="L35" s="41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</row>
    <row r="36" spans="1:24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3"/>
      <c r="L36" s="41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</row>
    <row r="37" spans="1:24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3"/>
      <c r="L37" s="41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spans="1:24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3"/>
      <c r="L38" s="41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</row>
    <row r="39" spans="1:24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3"/>
      <c r="L39" s="41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</row>
    <row r="40" spans="1:24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3"/>
      <c r="L40" s="41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</row>
    <row r="41" spans="1:24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3"/>
      <c r="L41" s="41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</row>
    <row r="42" spans="1:24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3"/>
      <c r="L42" s="41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</row>
    <row r="43" spans="1:24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3"/>
      <c r="L43" s="41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</row>
    <row r="44" spans="1:2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3"/>
      <c r="L44" s="41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</row>
    <row r="45" spans="1:24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3"/>
      <c r="L45" s="41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</row>
    <row r="46" spans="1:24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3"/>
      <c r="L46" s="41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</row>
    <row r="47" spans="1:24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3"/>
      <c r="L47" s="41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</row>
    <row r="48" spans="1:24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3"/>
      <c r="L48" s="41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</row>
    <row r="49" spans="1:24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3"/>
      <c r="L49" s="41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</row>
    <row r="50" spans="1:24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3"/>
      <c r="L50" s="41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</row>
    <row r="51" spans="1:24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3"/>
      <c r="L51" s="41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</row>
    <row r="52" spans="1:24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3"/>
      <c r="L52" s="41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</row>
    <row r="53" spans="1:24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3"/>
      <c r="L53" s="41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</row>
    <row r="54" spans="1:2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3"/>
      <c r="L54" s="41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</row>
    <row r="55" spans="1:24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3"/>
      <c r="L55" s="41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</row>
    <row r="56" spans="1:24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3"/>
      <c r="L56" s="41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1:24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3"/>
      <c r="L57" s="41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</row>
    <row r="58" spans="1:24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3"/>
      <c r="L58" s="41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3"/>
      <c r="L59" s="41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</row>
    <row r="60" spans="1:24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3"/>
      <c r="L60" s="41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</row>
    <row r="61" spans="1:24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3"/>
      <c r="L61" s="41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</row>
    <row r="62" spans="1:24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3"/>
      <c r="L62" s="41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  <row r="63" spans="1:24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3"/>
      <c r="L63" s="41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</row>
    <row r="64" spans="1:2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3"/>
      <c r="L64" s="41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</row>
    <row r="65" spans="1:24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3"/>
      <c r="L65" s="41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</row>
    <row r="66" spans="1:24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3"/>
      <c r="L66" s="41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</row>
    <row r="67" spans="1:24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3"/>
      <c r="L67" s="41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</row>
    <row r="68" spans="1:24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3"/>
      <c r="L68" s="41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</row>
    <row r="69" spans="1:24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3"/>
      <c r="L69" s="41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</row>
    <row r="70" spans="1:24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3"/>
      <c r="L70" s="41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</row>
    <row r="71" spans="1:24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3"/>
      <c r="L71" s="41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</row>
    <row r="72" spans="1:24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3"/>
      <c r="L72" s="41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r="73" spans="1:2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3"/>
      <c r="L73" s="41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r="74" spans="1:2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3"/>
      <c r="L74" s="41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</row>
    <row r="75" spans="1:2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3"/>
      <c r="L75" s="41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</row>
    <row r="76" spans="1:2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3"/>
      <c r="L76" s="41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</row>
    <row r="77" spans="1:2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3"/>
      <c r="L77" s="41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</row>
    <row r="78" spans="1:2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3"/>
      <c r="L78" s="41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</row>
    <row r="79" spans="1:2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3"/>
      <c r="L79" s="41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</row>
    <row r="80" spans="1:2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3"/>
      <c r="L80" s="41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</row>
    <row r="81" spans="1:2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3"/>
      <c r="L81" s="41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</row>
    <row r="82" spans="1:2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3"/>
      <c r="L82" s="41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</row>
    <row r="83" spans="1:2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3"/>
      <c r="L83" s="41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</row>
    <row r="84" spans="1:2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3"/>
      <c r="L84" s="41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</row>
    <row r="85" spans="1:2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3"/>
      <c r="L85" s="41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</row>
    <row r="86" spans="1:2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3"/>
      <c r="L86" s="41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</row>
    <row r="87" spans="1:2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3"/>
      <c r="L87" s="41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</row>
    <row r="88" spans="1:2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3"/>
      <c r="L88" s="41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</row>
    <row r="89" spans="1:2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3"/>
      <c r="L89" s="41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</row>
    <row r="90" spans="1:2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3"/>
      <c r="L90" s="41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</row>
    <row r="91" spans="1:2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3"/>
      <c r="L91" s="41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</row>
    <row r="92" spans="1:2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3"/>
      <c r="L92" s="41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</row>
    <row r="93" spans="1:2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3"/>
      <c r="L93" s="41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</row>
    <row r="94" spans="1:2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3"/>
      <c r="L94" s="41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</row>
    <row r="95" spans="1:2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3"/>
      <c r="L95" s="41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</row>
    <row r="96" spans="1:2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3"/>
      <c r="L96" s="41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</row>
    <row r="97" spans="1:2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3"/>
      <c r="L97" s="41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</row>
    <row r="98" spans="1:2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3"/>
      <c r="L98" s="41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</row>
    <row r="99" spans="1:2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3"/>
      <c r="L99" s="41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</row>
    <row r="100" spans="1:2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3"/>
      <c r="L100" s="41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</row>
    <row r="101" spans="1:2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3"/>
      <c r="L101" s="41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</row>
    <row r="102" spans="1:2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3"/>
      <c r="L102" s="41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</row>
    <row r="103" spans="1:2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3"/>
      <c r="L103" s="41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</row>
    <row r="104" spans="1:2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3"/>
      <c r="L104" s="41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</row>
    <row r="105" spans="1:2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3"/>
      <c r="L105" s="41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</row>
    <row r="106" spans="1:2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3"/>
      <c r="L106" s="41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</row>
    <row r="107" spans="1:2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3"/>
      <c r="L107" s="41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</row>
    <row r="108" spans="1:2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3"/>
      <c r="L108" s="41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</row>
    <row r="109" spans="1:2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3"/>
      <c r="L109" s="41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</row>
    <row r="110" spans="1:2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3"/>
      <c r="L110" s="41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</row>
    <row r="111" spans="1:2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3"/>
      <c r="L111" s="41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</row>
    <row r="112" spans="1:2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3"/>
      <c r="L112" s="41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</row>
    <row r="113" spans="1:2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3"/>
      <c r="L113" s="41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</row>
    <row r="114" spans="1:2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3"/>
      <c r="L114" s="41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</row>
    <row r="115" spans="1:2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3"/>
      <c r="L115" s="41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</row>
    <row r="116" spans="1:2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3"/>
      <c r="L116" s="41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</row>
    <row r="117" spans="1:2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3"/>
      <c r="L117" s="41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</row>
    <row r="118" spans="1:2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3"/>
      <c r="L118" s="41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</row>
    <row r="119" spans="1:2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3"/>
      <c r="L119" s="41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</row>
    <row r="120" spans="1:2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3"/>
      <c r="L120" s="41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</row>
    <row r="121" spans="1:2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3"/>
      <c r="L121" s="41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</row>
    <row r="122" spans="1:2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3"/>
      <c r="L122" s="41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</row>
    <row r="123" spans="1:2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3"/>
      <c r="L123" s="41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</row>
    <row r="124" spans="1: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3"/>
      <c r="L124" s="41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</row>
    <row r="125" spans="1:2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3"/>
      <c r="L125" s="41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</row>
    <row r="126" spans="1:2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3"/>
      <c r="L126" s="41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</row>
    <row r="127" spans="1:2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3"/>
      <c r="L127" s="41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</row>
    <row r="128" spans="1:2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3"/>
      <c r="L128" s="41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</row>
    <row r="129" spans="1:2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3"/>
      <c r="L129" s="41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</row>
    <row r="130" spans="1:2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3"/>
      <c r="L130" s="41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</row>
    <row r="131" spans="1:2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3"/>
      <c r="L131" s="41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</row>
    <row r="132" spans="1:2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3"/>
      <c r="L132" s="41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</row>
    <row r="133" spans="1:2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3"/>
      <c r="L133" s="41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</row>
    <row r="134" spans="1:2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3"/>
      <c r="L134" s="41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</row>
    <row r="135" spans="1:2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3"/>
      <c r="L135" s="41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</row>
    <row r="136" spans="1:2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3"/>
      <c r="L136" s="41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</row>
    <row r="137" spans="1:2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3"/>
      <c r="L137" s="41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</row>
    <row r="138" spans="1:2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3"/>
      <c r="L138" s="41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</row>
    <row r="139" spans="1:2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3"/>
      <c r="L139" s="41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</row>
    <row r="140" spans="1:2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3"/>
      <c r="L140" s="41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</row>
    <row r="141" spans="1:2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3"/>
      <c r="L141" s="41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</row>
    <row r="142" spans="1:2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3"/>
      <c r="L142" s="41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</row>
    <row r="143" spans="1:2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3"/>
      <c r="L143" s="41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</row>
    <row r="144" spans="1:2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3"/>
      <c r="L144" s="41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</row>
    <row r="145" spans="1:2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3"/>
      <c r="L145" s="41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</row>
    <row r="146" spans="1:2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3"/>
      <c r="L146" s="41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</row>
    <row r="147" spans="1:2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3"/>
      <c r="L147" s="41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</row>
    <row r="148" spans="1:2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3"/>
      <c r="L148" s="41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</row>
    <row r="149" spans="1:2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3"/>
      <c r="L149" s="41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</row>
    <row r="150" spans="1:2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3"/>
      <c r="L150" s="41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</row>
    <row r="151" spans="1:2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3"/>
      <c r="L151" s="41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</row>
    <row r="152" spans="1:2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3"/>
      <c r="L152" s="41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</row>
    <row r="153" spans="1:2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3"/>
      <c r="L153" s="41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</row>
    <row r="154" spans="1:2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3"/>
      <c r="L154" s="41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</row>
    <row r="155" spans="1:2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3"/>
      <c r="L155" s="41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</row>
    <row r="156" spans="1:2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3"/>
      <c r="L156" s="41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</row>
    <row r="157" spans="1:2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3"/>
      <c r="L157" s="41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</row>
    <row r="158" spans="1:2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3"/>
      <c r="L158" s="41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</row>
    <row r="159" spans="1:2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3"/>
      <c r="L159" s="41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</row>
    <row r="160" spans="1:2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3"/>
      <c r="L160" s="41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</row>
    <row r="161" spans="1:2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3"/>
      <c r="L161" s="41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</row>
    <row r="162" spans="1:2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3"/>
      <c r="L162" s="41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</row>
    <row r="163" spans="1:2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3"/>
      <c r="L163" s="41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</row>
    <row r="164" spans="1:2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3"/>
      <c r="L164" s="41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</row>
    <row r="165" spans="1:2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3"/>
      <c r="L165" s="41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</row>
    <row r="166" spans="1:2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3"/>
      <c r="L166" s="41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</row>
    <row r="167" spans="1:2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3"/>
      <c r="L167" s="41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</row>
    <row r="168" spans="1:2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3"/>
      <c r="L168" s="41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</row>
    <row r="169" spans="1:2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3"/>
      <c r="L169" s="41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</row>
    <row r="170" spans="1:2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3"/>
      <c r="L170" s="41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</row>
    <row r="171" spans="1:2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3"/>
      <c r="L171" s="41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</row>
    <row r="172" spans="1:2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3"/>
      <c r="L172" s="41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</row>
    <row r="173" spans="1:2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3"/>
      <c r="L173" s="41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</row>
    <row r="174" spans="1:2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3"/>
      <c r="L174" s="41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</row>
    <row r="175" spans="1:2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3"/>
      <c r="L175" s="41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</row>
    <row r="176" spans="1:2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3"/>
      <c r="L176" s="41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</row>
    <row r="177" spans="1:2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3"/>
      <c r="L177" s="41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</row>
    <row r="178" spans="1:2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3"/>
      <c r="L178" s="41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</row>
    <row r="179" spans="1:2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3"/>
      <c r="L179" s="41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</row>
    <row r="180" spans="1:2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3"/>
      <c r="L180" s="41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</row>
    <row r="181" spans="1:2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3"/>
      <c r="L181" s="41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</row>
    <row r="182" spans="1:2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3"/>
      <c r="L182" s="41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</row>
    <row r="183" spans="1:2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3"/>
      <c r="L183" s="41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</row>
    <row r="184" spans="1:2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3"/>
      <c r="L184" s="41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</row>
    <row r="185" spans="1:2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3"/>
      <c r="L185" s="41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</row>
    <row r="186" spans="1:2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3"/>
      <c r="L186" s="41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</row>
    <row r="187" spans="1:2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3"/>
      <c r="L187" s="41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</row>
    <row r="188" spans="1:2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3"/>
      <c r="L188" s="41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</row>
    <row r="189" spans="1:2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3"/>
      <c r="L189" s="41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</row>
    <row r="190" spans="1:2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3"/>
      <c r="L190" s="41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</row>
    <row r="191" spans="1:2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3"/>
      <c r="L191" s="41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</row>
    <row r="192" spans="1:2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3"/>
      <c r="L192" s="41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</row>
    <row r="193" spans="1:2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3"/>
      <c r="L193" s="41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</row>
    <row r="194" spans="1:2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3"/>
      <c r="L194" s="41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</row>
    <row r="195" spans="1:2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3"/>
      <c r="L195" s="41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</row>
    <row r="196" spans="1:2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3"/>
      <c r="L196" s="41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</row>
    <row r="197" spans="1:2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3"/>
      <c r="L197" s="41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</row>
    <row r="198" spans="1:2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3"/>
      <c r="L198" s="41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</row>
    <row r="199" spans="1:2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3"/>
      <c r="L199" s="41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</row>
    <row r="200" spans="1:2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3"/>
      <c r="L200" s="41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</row>
    <row r="201" spans="1:2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3"/>
      <c r="L201" s="41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</row>
    <row r="202" spans="1:2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3"/>
      <c r="L202" s="41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</row>
    <row r="203" spans="1:2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3"/>
      <c r="L203" s="41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</row>
    <row r="204" spans="1:2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3"/>
      <c r="L204" s="41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</row>
    <row r="205" spans="1:2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3"/>
      <c r="L205" s="41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</row>
    <row r="206" spans="1:2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3"/>
      <c r="L206" s="41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</row>
    <row r="207" spans="1:2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3"/>
      <c r="L207" s="41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</row>
    <row r="208" spans="1:2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3"/>
      <c r="L208" s="41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</row>
    <row r="209" spans="1:2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3"/>
      <c r="L209" s="41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</row>
    <row r="210" spans="1:2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3"/>
      <c r="L210" s="41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</row>
    <row r="211" spans="1:2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3"/>
      <c r="L211" s="41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</row>
    <row r="212" spans="1:2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3"/>
      <c r="L212" s="41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</row>
    <row r="213" spans="1:2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3"/>
      <c r="L213" s="41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</row>
    <row r="214" spans="1:2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3"/>
      <c r="L214" s="41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</row>
    <row r="215" spans="1:2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3"/>
      <c r="L215" s="41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</row>
    <row r="216" spans="1:2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3"/>
      <c r="L216" s="41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</row>
    <row r="217" spans="1:2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3"/>
      <c r="L217" s="41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</row>
    <row r="218" spans="1:2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3"/>
      <c r="L218" s="41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</row>
    <row r="219" spans="1:2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3"/>
      <c r="L219" s="41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</row>
    <row r="220" spans="1:2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3"/>
      <c r="L220" s="41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</row>
    <row r="221" spans="1:2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3"/>
      <c r="L221" s="41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</row>
    <row r="222" spans="1:2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3"/>
      <c r="L222" s="41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</row>
    <row r="223" spans="1:2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3"/>
      <c r="L223" s="41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</row>
    <row r="224" spans="1: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3"/>
      <c r="L224" s="41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</row>
    <row r="225" spans="1:2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3"/>
      <c r="L225" s="41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</row>
    <row r="226" spans="1:2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3"/>
      <c r="L226" s="41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</row>
    <row r="227" spans="1:2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3"/>
      <c r="L227" s="41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</row>
    <row r="228" spans="1:2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3"/>
      <c r="L228" s="41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</row>
    <row r="229" spans="1:2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3"/>
      <c r="L229" s="41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</row>
    <row r="230" spans="1:2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3"/>
      <c r="L230" s="41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</row>
    <row r="231" spans="1:2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3"/>
      <c r="L231" s="41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</row>
    <row r="232" spans="1:2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3"/>
      <c r="L232" s="41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</row>
    <row r="233" spans="1:2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3"/>
      <c r="L233" s="41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</row>
    <row r="234" spans="1:2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3"/>
      <c r="L234" s="41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</row>
    <row r="235" spans="1:2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3"/>
      <c r="L235" s="41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</row>
    <row r="236" spans="1:24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3"/>
      <c r="L236" s="41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</row>
    <row r="237" spans="1:24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3"/>
      <c r="L237" s="41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</row>
    <row r="238" spans="1:24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3"/>
      <c r="L238" s="41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</row>
    <row r="239" spans="1:24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3"/>
      <c r="L239" s="41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</row>
    <row r="240" spans="1:24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3"/>
      <c r="L240" s="41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</row>
    <row r="241" spans="1:24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3"/>
      <c r="L241" s="41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</row>
    <row r="242" spans="1:24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3"/>
      <c r="L242" s="41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</row>
    <row r="243" spans="1:24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3"/>
      <c r="L243" s="41"/>
      <c r="M243" s="43"/>
      <c r="N243" s="43"/>
      <c r="O243" s="43"/>
      <c r="P243" s="43"/>
      <c r="Q243" s="43"/>
      <c r="R243" s="43"/>
      <c r="S243" s="41"/>
      <c r="T243" s="41"/>
      <c r="U243" s="41"/>
      <c r="V243" s="41"/>
      <c r="W243" s="41"/>
      <c r="X243" s="41"/>
    </row>
    <row r="244" spans="1:2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3"/>
      <c r="L244" s="41"/>
      <c r="M244" s="43"/>
      <c r="N244" s="43"/>
      <c r="O244" s="43"/>
      <c r="P244" s="43"/>
      <c r="Q244" s="43"/>
      <c r="R244" s="43"/>
      <c r="S244" s="41"/>
      <c r="T244" s="41"/>
      <c r="U244" s="41"/>
      <c r="V244" s="41"/>
      <c r="W244" s="41"/>
      <c r="X244" s="41"/>
    </row>
    <row r="245" spans="1:24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3"/>
      <c r="L245" s="41"/>
      <c r="M245" s="43"/>
      <c r="N245" s="43"/>
      <c r="O245" s="43"/>
      <c r="P245" s="43"/>
      <c r="Q245" s="43"/>
      <c r="R245" s="43"/>
      <c r="S245" s="41"/>
      <c r="T245" s="41"/>
      <c r="U245" s="41"/>
      <c r="V245" s="41"/>
      <c r="W245" s="41"/>
      <c r="X245" s="41"/>
    </row>
    <row r="246" spans="1:24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3"/>
      <c r="L246" s="41"/>
      <c r="M246" s="43"/>
      <c r="N246" s="43"/>
      <c r="O246" s="43"/>
      <c r="P246" s="43"/>
      <c r="Q246" s="43"/>
      <c r="R246" s="43"/>
      <c r="S246" s="41"/>
      <c r="T246" s="41"/>
      <c r="U246" s="41"/>
      <c r="V246" s="41"/>
      <c r="W246" s="41"/>
      <c r="X246" s="41"/>
    </row>
    <row r="247" spans="1:24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3"/>
      <c r="L247" s="41"/>
      <c r="M247" s="43"/>
      <c r="N247" s="43"/>
      <c r="O247" s="43"/>
      <c r="P247" s="43"/>
      <c r="Q247" s="43"/>
      <c r="R247" s="43"/>
      <c r="S247" s="41"/>
      <c r="T247" s="41"/>
      <c r="U247" s="41"/>
      <c r="V247" s="41"/>
      <c r="W247" s="41"/>
      <c r="X247" s="41"/>
    </row>
    <row r="248" spans="1:24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3"/>
      <c r="L248" s="41"/>
      <c r="M248" s="43"/>
      <c r="N248" s="43"/>
      <c r="O248" s="43"/>
      <c r="P248" s="43"/>
      <c r="Q248" s="43"/>
      <c r="R248" s="43"/>
      <c r="S248" s="41"/>
      <c r="T248" s="41"/>
      <c r="U248" s="41"/>
      <c r="V248" s="41"/>
      <c r="W248" s="41"/>
      <c r="X248" s="41"/>
    </row>
    <row r="249" spans="1:24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3"/>
      <c r="L249" s="41"/>
      <c r="M249" s="43"/>
      <c r="N249" s="43"/>
      <c r="O249" s="43"/>
      <c r="P249" s="43"/>
      <c r="Q249" s="43"/>
      <c r="R249" s="43"/>
      <c r="S249" s="41"/>
      <c r="T249" s="41"/>
      <c r="U249" s="41"/>
      <c r="V249" s="41"/>
      <c r="W249" s="41"/>
      <c r="X249" s="41"/>
    </row>
    <row r="250" spans="1:24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3"/>
      <c r="L250" s="41"/>
      <c r="M250" s="43"/>
      <c r="N250" s="43"/>
      <c r="O250" s="43"/>
      <c r="P250" s="43"/>
      <c r="Q250" s="43"/>
      <c r="R250" s="43"/>
      <c r="S250" s="43"/>
      <c r="T250" s="41"/>
      <c r="U250" s="41"/>
      <c r="V250" s="41"/>
      <c r="W250" s="41"/>
      <c r="X250" s="43"/>
    </row>
    <row r="251" spans="1:24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3"/>
      <c r="L251" s="41"/>
      <c r="M251" s="43"/>
      <c r="N251" s="43"/>
      <c r="O251" s="43"/>
      <c r="P251" s="43"/>
      <c r="Q251" s="43"/>
      <c r="R251" s="43"/>
      <c r="S251" s="43"/>
      <c r="T251" s="41"/>
      <c r="U251" s="41"/>
      <c r="V251" s="41"/>
      <c r="W251" s="41"/>
      <c r="X251" s="43"/>
    </row>
    <row r="252" spans="1:24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3"/>
      <c r="L252" s="41"/>
      <c r="M252" s="43"/>
      <c r="N252" s="43"/>
      <c r="O252" s="43"/>
      <c r="P252" s="43"/>
      <c r="Q252" s="43"/>
      <c r="R252" s="43"/>
      <c r="S252" s="41"/>
      <c r="T252" s="41"/>
      <c r="U252" s="41"/>
      <c r="V252" s="41"/>
      <c r="W252" s="41"/>
      <c r="X252" s="41"/>
    </row>
    <row r="253" spans="1:24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3"/>
      <c r="L253" s="41"/>
      <c r="M253" s="43"/>
      <c r="N253" s="43"/>
      <c r="O253" s="43"/>
      <c r="P253" s="43"/>
      <c r="Q253" s="43"/>
      <c r="R253" s="43"/>
      <c r="S253" s="41"/>
      <c r="T253" s="41"/>
      <c r="U253" s="41"/>
      <c r="V253" s="41"/>
      <c r="W253" s="41"/>
      <c r="X253" s="41"/>
    </row>
    <row r="254" spans="1:2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3"/>
      <c r="L254" s="41"/>
      <c r="M254" s="43"/>
      <c r="N254" s="43"/>
      <c r="O254" s="43"/>
      <c r="P254" s="43"/>
      <c r="Q254" s="43"/>
      <c r="R254" s="43"/>
      <c r="S254" s="41"/>
      <c r="T254" s="41"/>
      <c r="U254" s="41"/>
      <c r="V254" s="41"/>
      <c r="W254" s="41"/>
      <c r="X254" s="41"/>
    </row>
    <row r="255" spans="1:24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3"/>
      <c r="L255" s="41"/>
      <c r="M255" s="43"/>
      <c r="N255" s="43"/>
      <c r="O255" s="43"/>
      <c r="P255" s="43"/>
      <c r="Q255" s="43"/>
      <c r="R255" s="43"/>
      <c r="S255" s="41"/>
      <c r="T255" s="41"/>
      <c r="U255" s="41"/>
      <c r="V255" s="41"/>
      <c r="W255" s="41"/>
      <c r="X255" s="41"/>
    </row>
    <row r="256" spans="1:24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3"/>
      <c r="L256" s="41"/>
      <c r="M256" s="43"/>
      <c r="N256" s="43"/>
      <c r="O256" s="43"/>
      <c r="P256" s="43"/>
      <c r="Q256" s="43"/>
      <c r="R256" s="43"/>
      <c r="S256" s="41"/>
      <c r="T256" s="41"/>
      <c r="U256" s="41"/>
      <c r="V256" s="41"/>
      <c r="W256" s="41"/>
      <c r="X256" s="41"/>
    </row>
    <row r="257" spans="1:24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3"/>
      <c r="L257" s="41"/>
      <c r="M257" s="43"/>
      <c r="N257" s="43"/>
      <c r="O257" s="43"/>
      <c r="P257" s="43"/>
      <c r="Q257" s="43"/>
      <c r="R257" s="43"/>
      <c r="S257" s="41"/>
      <c r="T257" s="41"/>
      <c r="U257" s="41"/>
      <c r="V257" s="41"/>
      <c r="W257" s="41"/>
      <c r="X257" s="41"/>
    </row>
    <row r="258" spans="1:24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3"/>
      <c r="L258" s="41"/>
      <c r="M258" s="43"/>
      <c r="N258" s="43"/>
      <c r="O258" s="43"/>
      <c r="P258" s="43"/>
      <c r="Q258" s="43"/>
      <c r="R258" s="43"/>
      <c r="S258" s="41"/>
      <c r="T258" s="41"/>
      <c r="U258" s="41"/>
      <c r="V258" s="41"/>
      <c r="W258" s="41"/>
      <c r="X258" s="41"/>
    </row>
    <row r="259" spans="1:24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3"/>
      <c r="L259" s="41"/>
      <c r="M259" s="43"/>
      <c r="N259" s="43"/>
      <c r="O259" s="43"/>
      <c r="P259" s="43"/>
      <c r="Q259" s="43"/>
      <c r="R259" s="43"/>
      <c r="S259" s="41"/>
      <c r="T259" s="41"/>
      <c r="U259" s="41"/>
      <c r="V259" s="41"/>
      <c r="W259" s="41"/>
      <c r="X259" s="41"/>
    </row>
    <row r="260" spans="1:24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3"/>
      <c r="L260" s="41"/>
      <c r="M260" s="43"/>
      <c r="N260" s="43"/>
      <c r="O260" s="43"/>
      <c r="P260" s="43"/>
      <c r="Q260" s="43"/>
      <c r="R260" s="43"/>
      <c r="S260" s="41"/>
      <c r="T260" s="41"/>
      <c r="U260" s="41"/>
      <c r="V260" s="41"/>
      <c r="W260" s="41"/>
      <c r="X260" s="41"/>
    </row>
    <row r="261" spans="1:24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3"/>
      <c r="L261" s="41"/>
      <c r="M261" s="43"/>
      <c r="N261" s="43"/>
      <c r="O261" s="43"/>
      <c r="P261" s="43"/>
      <c r="Q261" s="43"/>
      <c r="R261" s="43"/>
      <c r="S261" s="41"/>
      <c r="T261" s="41"/>
      <c r="U261" s="41"/>
      <c r="V261" s="41"/>
      <c r="W261" s="41"/>
      <c r="X261" s="41"/>
    </row>
    <row r="262" spans="1:24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3"/>
      <c r="L262" s="41"/>
      <c r="M262" s="43"/>
      <c r="N262" s="43"/>
      <c r="O262" s="43"/>
      <c r="P262" s="43"/>
      <c r="Q262" s="43"/>
      <c r="R262" s="43"/>
      <c r="S262" s="41"/>
      <c r="T262" s="41"/>
      <c r="U262" s="41"/>
      <c r="V262" s="41"/>
      <c r="W262" s="41"/>
      <c r="X262" s="41"/>
    </row>
    <row r="263" spans="1:24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3"/>
      <c r="L263" s="41"/>
      <c r="M263" s="43"/>
      <c r="N263" s="43"/>
      <c r="O263" s="43"/>
      <c r="P263" s="43"/>
      <c r="Q263" s="43"/>
      <c r="R263" s="43"/>
      <c r="S263" s="41"/>
      <c r="T263" s="41"/>
      <c r="U263" s="41"/>
      <c r="V263" s="41"/>
      <c r="W263" s="41"/>
      <c r="X263" s="41"/>
    </row>
    <row r="264" spans="1:2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3"/>
      <c r="L264" s="41"/>
      <c r="M264" s="43"/>
      <c r="N264" s="43"/>
      <c r="O264" s="43"/>
      <c r="P264" s="43"/>
      <c r="Q264" s="43"/>
      <c r="R264" s="43"/>
      <c r="S264" s="41"/>
      <c r="T264" s="41"/>
      <c r="U264" s="41"/>
      <c r="V264" s="41"/>
      <c r="W264" s="41"/>
      <c r="X264" s="41"/>
    </row>
    <row r="265" spans="1:24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3"/>
      <c r="L265" s="41"/>
      <c r="M265" s="43"/>
      <c r="N265" s="43"/>
      <c r="O265" s="43"/>
      <c r="P265" s="43"/>
      <c r="Q265" s="43"/>
      <c r="R265" s="43"/>
      <c r="S265" s="41"/>
      <c r="T265" s="41"/>
      <c r="U265" s="41"/>
      <c r="V265" s="41"/>
      <c r="W265" s="41"/>
      <c r="X265" s="41"/>
    </row>
    <row r="266" spans="1:24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3"/>
      <c r="L266" s="41"/>
      <c r="M266" s="43"/>
      <c r="N266" s="43"/>
      <c r="O266" s="43"/>
      <c r="P266" s="43"/>
      <c r="Q266" s="43"/>
      <c r="R266" s="43"/>
      <c r="S266" s="41"/>
      <c r="T266" s="41"/>
      <c r="U266" s="41"/>
      <c r="V266" s="41"/>
      <c r="W266" s="41"/>
      <c r="X266" s="41"/>
    </row>
    <row r="267" spans="1:24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3"/>
      <c r="L267" s="41"/>
      <c r="M267" s="43"/>
      <c r="N267" s="43"/>
      <c r="O267" s="43"/>
      <c r="P267" s="43"/>
      <c r="Q267" s="43"/>
      <c r="R267" s="43"/>
      <c r="S267" s="41"/>
      <c r="T267" s="41"/>
      <c r="U267" s="41"/>
      <c r="V267" s="41"/>
      <c r="W267" s="41"/>
      <c r="X267" s="41"/>
    </row>
    <row r="268" spans="1:24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3"/>
      <c r="L268" s="41"/>
      <c r="M268" s="43"/>
      <c r="N268" s="43"/>
      <c r="O268" s="43"/>
      <c r="P268" s="43"/>
      <c r="Q268" s="43"/>
      <c r="R268" s="43"/>
      <c r="S268" s="41"/>
      <c r="T268" s="41"/>
      <c r="U268" s="41"/>
      <c r="V268" s="41"/>
      <c r="W268" s="41"/>
      <c r="X268" s="41"/>
    </row>
    <row r="269" spans="1:24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3"/>
      <c r="L269" s="41"/>
      <c r="M269" s="43"/>
      <c r="N269" s="43"/>
      <c r="O269" s="43"/>
      <c r="P269" s="43"/>
      <c r="Q269" s="43"/>
      <c r="R269" s="43"/>
      <c r="S269" s="41"/>
      <c r="T269" s="41"/>
      <c r="U269" s="41"/>
      <c r="V269" s="41"/>
      <c r="W269" s="41"/>
      <c r="X269" s="41"/>
    </row>
    <row r="270" spans="1:24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3"/>
      <c r="L270" s="41"/>
      <c r="M270" s="43"/>
      <c r="N270" s="43"/>
      <c r="O270" s="43"/>
      <c r="P270" s="43"/>
      <c r="Q270" s="43"/>
      <c r="R270" s="43"/>
      <c r="S270" s="41"/>
      <c r="T270" s="41"/>
      <c r="U270" s="41"/>
      <c r="V270" s="41"/>
      <c r="W270" s="41"/>
      <c r="X270" s="41"/>
    </row>
    <row r="271" spans="1:24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3"/>
      <c r="L271" s="41"/>
      <c r="M271" s="43"/>
      <c r="N271" s="43"/>
      <c r="O271" s="43"/>
      <c r="P271" s="43"/>
      <c r="Q271" s="43"/>
      <c r="R271" s="43"/>
      <c r="S271" s="41"/>
      <c r="T271" s="41"/>
      <c r="U271" s="41"/>
      <c r="V271" s="41"/>
      <c r="W271" s="41"/>
      <c r="X271" s="41"/>
    </row>
    <row r="272" spans="1:24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3"/>
      <c r="L272" s="41"/>
      <c r="M272" s="43"/>
      <c r="N272" s="43"/>
      <c r="O272" s="43"/>
      <c r="P272" s="43"/>
      <c r="Q272" s="43"/>
      <c r="R272" s="43"/>
      <c r="S272" s="41"/>
      <c r="T272" s="41"/>
      <c r="U272" s="41"/>
      <c r="V272" s="41"/>
      <c r="W272" s="41"/>
      <c r="X272" s="41"/>
    </row>
    <row r="273" spans="1:24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3"/>
      <c r="L273" s="41"/>
      <c r="M273" s="43"/>
      <c r="N273" s="43"/>
      <c r="O273" s="43"/>
      <c r="P273" s="43"/>
      <c r="Q273" s="43"/>
      <c r="R273" s="43"/>
      <c r="S273" s="41"/>
      <c r="T273" s="41"/>
      <c r="U273" s="41"/>
      <c r="V273" s="41"/>
      <c r="W273" s="41"/>
      <c r="X273" s="41"/>
    </row>
    <row r="274" spans="1:2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3"/>
      <c r="L274" s="41"/>
      <c r="M274" s="43"/>
      <c r="N274" s="43"/>
      <c r="O274" s="43"/>
      <c r="P274" s="43"/>
      <c r="Q274" s="43"/>
      <c r="R274" s="43"/>
      <c r="S274" s="41"/>
      <c r="T274" s="41"/>
      <c r="U274" s="41"/>
      <c r="V274" s="41"/>
      <c r="W274" s="41"/>
      <c r="X274" s="41"/>
    </row>
    <row r="275" spans="1:24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3"/>
      <c r="L275" s="41"/>
      <c r="M275" s="43"/>
      <c r="N275" s="43"/>
      <c r="O275" s="43"/>
      <c r="P275" s="43"/>
      <c r="Q275" s="43"/>
      <c r="R275" s="43"/>
      <c r="S275" s="41"/>
      <c r="T275" s="41"/>
      <c r="U275" s="41"/>
      <c r="V275" s="41"/>
      <c r="W275" s="41"/>
      <c r="X275" s="41"/>
    </row>
    <row r="276" spans="1:24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3"/>
      <c r="L276" s="41"/>
      <c r="M276" s="43"/>
      <c r="N276" s="43"/>
      <c r="O276" s="43"/>
      <c r="P276" s="43"/>
      <c r="Q276" s="43"/>
      <c r="R276" s="43"/>
      <c r="S276" s="41"/>
      <c r="T276" s="41"/>
      <c r="U276" s="41"/>
      <c r="V276" s="41"/>
      <c r="W276" s="41"/>
      <c r="X276" s="41"/>
    </row>
    <row r="277" spans="1:24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3"/>
      <c r="L277" s="41"/>
      <c r="M277" s="43"/>
      <c r="N277" s="43"/>
      <c r="O277" s="43"/>
      <c r="P277" s="43"/>
      <c r="Q277" s="43"/>
      <c r="R277" s="43"/>
      <c r="S277" s="41"/>
      <c r="T277" s="41"/>
      <c r="U277" s="41"/>
      <c r="V277" s="41"/>
      <c r="W277" s="41"/>
      <c r="X277" s="41"/>
    </row>
    <row r="278" spans="1:24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3"/>
      <c r="L278" s="41"/>
      <c r="M278" s="43"/>
      <c r="N278" s="43"/>
      <c r="O278" s="43"/>
      <c r="P278" s="43"/>
      <c r="Q278" s="43"/>
      <c r="R278" s="43"/>
      <c r="S278" s="41"/>
      <c r="T278" s="41"/>
      <c r="U278" s="41"/>
      <c r="V278" s="41"/>
      <c r="W278" s="41"/>
      <c r="X278" s="41"/>
    </row>
    <row r="279" spans="1:24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3"/>
      <c r="L279" s="41"/>
      <c r="M279" s="43"/>
      <c r="N279" s="43"/>
      <c r="O279" s="43"/>
      <c r="P279" s="43"/>
      <c r="Q279" s="43"/>
      <c r="R279" s="43"/>
      <c r="S279" s="41"/>
      <c r="T279" s="41"/>
      <c r="U279" s="41"/>
      <c r="V279" s="41"/>
      <c r="W279" s="41"/>
      <c r="X279" s="41"/>
    </row>
    <row r="280" spans="1:24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3"/>
      <c r="L280" s="41"/>
      <c r="M280" s="43"/>
      <c r="N280" s="43"/>
      <c r="O280" s="43"/>
      <c r="P280" s="43"/>
      <c r="Q280" s="43"/>
      <c r="R280" s="43"/>
      <c r="S280" s="41"/>
      <c r="T280" s="41"/>
      <c r="U280" s="41"/>
      <c r="V280" s="41"/>
      <c r="W280" s="41"/>
      <c r="X280" s="41"/>
    </row>
    <row r="281" spans="1:24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3"/>
      <c r="L281" s="41"/>
      <c r="M281" s="43"/>
      <c r="N281" s="43"/>
      <c r="O281" s="43"/>
      <c r="P281" s="43"/>
      <c r="Q281" s="43"/>
      <c r="R281" s="43"/>
      <c r="S281" s="41"/>
      <c r="T281" s="41"/>
      <c r="U281" s="41"/>
      <c r="V281" s="41"/>
      <c r="W281" s="41"/>
      <c r="X281" s="41"/>
    </row>
    <row r="282" spans="1:24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3"/>
      <c r="L282" s="41"/>
      <c r="M282" s="43"/>
      <c r="N282" s="43"/>
      <c r="O282" s="43"/>
      <c r="P282" s="43"/>
      <c r="Q282" s="43"/>
      <c r="R282" s="43"/>
      <c r="S282" s="41"/>
      <c r="T282" s="41"/>
      <c r="U282" s="41"/>
      <c r="V282" s="41"/>
      <c r="W282" s="41"/>
      <c r="X282" s="41"/>
    </row>
    <row r="283" spans="1:24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3"/>
      <c r="L283" s="41"/>
      <c r="M283" s="43"/>
      <c r="N283" s="43"/>
      <c r="O283" s="43"/>
      <c r="P283" s="43"/>
      <c r="Q283" s="43"/>
      <c r="R283" s="43"/>
      <c r="S283" s="41"/>
      <c r="T283" s="41"/>
      <c r="U283" s="41"/>
      <c r="V283" s="41"/>
      <c r="W283" s="41"/>
      <c r="X283" s="41"/>
    </row>
    <row r="284" spans="1:2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3"/>
      <c r="L284" s="41"/>
      <c r="M284" s="43"/>
      <c r="N284" s="43"/>
      <c r="O284" s="43"/>
      <c r="P284" s="43"/>
      <c r="Q284" s="43"/>
      <c r="R284" s="43"/>
      <c r="S284" s="41"/>
      <c r="T284" s="41"/>
      <c r="U284" s="41"/>
      <c r="V284" s="41"/>
      <c r="W284" s="41"/>
      <c r="X284" s="41"/>
    </row>
    <row r="285" spans="1:24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3"/>
      <c r="L285" s="41"/>
      <c r="M285" s="43"/>
      <c r="N285" s="43"/>
      <c r="O285" s="43"/>
      <c r="P285" s="43"/>
      <c r="Q285" s="43"/>
      <c r="R285" s="43"/>
      <c r="S285" s="41"/>
      <c r="T285" s="41"/>
      <c r="U285" s="41"/>
      <c r="V285" s="41"/>
      <c r="W285" s="41"/>
      <c r="X285" s="41"/>
    </row>
    <row r="286" spans="1:24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3"/>
      <c r="L286" s="41"/>
      <c r="M286" s="43"/>
      <c r="N286" s="43"/>
      <c r="O286" s="43"/>
      <c r="P286" s="43"/>
      <c r="Q286" s="43"/>
      <c r="R286" s="43"/>
      <c r="S286" s="41"/>
      <c r="T286" s="41"/>
      <c r="U286" s="41"/>
      <c r="V286" s="41"/>
      <c r="W286" s="41"/>
      <c r="X286" s="41"/>
    </row>
    <row r="287" spans="1:24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3"/>
      <c r="L287" s="41"/>
      <c r="M287" s="43"/>
      <c r="N287" s="43"/>
      <c r="O287" s="43"/>
      <c r="P287" s="43"/>
      <c r="Q287" s="43"/>
      <c r="R287" s="43"/>
      <c r="S287" s="41"/>
      <c r="T287" s="41"/>
      <c r="U287" s="41"/>
      <c r="V287" s="41"/>
      <c r="W287" s="41"/>
      <c r="X287" s="41"/>
    </row>
    <row r="288" spans="1:24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3"/>
      <c r="L288" s="41"/>
      <c r="M288" s="43"/>
      <c r="N288" s="43"/>
      <c r="O288" s="43"/>
      <c r="P288" s="43"/>
      <c r="Q288" s="43"/>
      <c r="R288" s="43"/>
      <c r="S288" s="41"/>
      <c r="T288" s="41"/>
      <c r="U288" s="41"/>
      <c r="V288" s="41"/>
      <c r="W288" s="41"/>
      <c r="X288" s="41"/>
    </row>
    <row r="289" spans="1:24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3"/>
      <c r="L289" s="41"/>
      <c r="M289" s="43"/>
      <c r="N289" s="43"/>
      <c r="O289" s="43"/>
      <c r="P289" s="43"/>
      <c r="Q289" s="43"/>
      <c r="R289" s="43"/>
      <c r="S289" s="41"/>
      <c r="T289" s="41"/>
      <c r="U289" s="41"/>
      <c r="V289" s="41"/>
      <c r="W289" s="41"/>
      <c r="X289" s="41"/>
    </row>
    <row r="290" spans="1:24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3"/>
      <c r="L290" s="41"/>
      <c r="M290" s="43"/>
      <c r="N290" s="43"/>
      <c r="O290" s="43"/>
      <c r="P290" s="43"/>
      <c r="Q290" s="43"/>
      <c r="R290" s="43"/>
      <c r="S290" s="41"/>
      <c r="T290" s="41"/>
      <c r="U290" s="41"/>
      <c r="V290" s="41"/>
      <c r="W290" s="41"/>
      <c r="X290" s="41"/>
    </row>
    <row r="291" spans="1:24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3"/>
      <c r="L291" s="41"/>
      <c r="M291" s="43"/>
      <c r="N291" s="43"/>
      <c r="O291" s="43"/>
      <c r="P291" s="43"/>
      <c r="Q291" s="43"/>
      <c r="R291" s="43"/>
      <c r="S291" s="41"/>
      <c r="T291" s="41"/>
      <c r="U291" s="41"/>
      <c r="V291" s="41"/>
      <c r="W291" s="41"/>
      <c r="X291" s="41"/>
    </row>
    <row r="292" spans="1:24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3"/>
      <c r="L292" s="41"/>
      <c r="M292" s="43"/>
      <c r="N292" s="43"/>
      <c r="O292" s="43"/>
      <c r="P292" s="43"/>
      <c r="Q292" s="43"/>
      <c r="R292" s="43"/>
      <c r="S292" s="41"/>
      <c r="T292" s="41"/>
      <c r="U292" s="41"/>
      <c r="V292" s="41"/>
      <c r="W292" s="41"/>
      <c r="X292" s="41"/>
    </row>
    <row r="293" spans="1:24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3"/>
      <c r="L293" s="41"/>
      <c r="M293" s="43"/>
      <c r="N293" s="43"/>
      <c r="O293" s="43"/>
      <c r="P293" s="43"/>
      <c r="Q293" s="43"/>
      <c r="R293" s="43"/>
      <c r="S293" s="41"/>
      <c r="T293" s="41"/>
      <c r="U293" s="41"/>
      <c r="V293" s="41"/>
      <c r="W293" s="41"/>
      <c r="X293" s="41"/>
    </row>
    <row r="294" spans="1:2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3"/>
      <c r="L294" s="41"/>
      <c r="M294" s="43"/>
      <c r="N294" s="43"/>
      <c r="O294" s="43"/>
      <c r="P294" s="43"/>
      <c r="Q294" s="43"/>
      <c r="R294" s="43"/>
      <c r="S294" s="41"/>
      <c r="T294" s="41"/>
      <c r="U294" s="41"/>
      <c r="V294" s="41"/>
      <c r="W294" s="41"/>
      <c r="X294" s="41"/>
    </row>
    <row r="295" spans="1:24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3"/>
      <c r="L295" s="41"/>
      <c r="M295" s="43"/>
      <c r="N295" s="43"/>
      <c r="O295" s="43"/>
      <c r="P295" s="43"/>
      <c r="Q295" s="43"/>
      <c r="R295" s="43"/>
      <c r="S295" s="41"/>
      <c r="T295" s="41"/>
      <c r="U295" s="41"/>
      <c r="V295" s="41"/>
      <c r="W295" s="41"/>
      <c r="X295" s="41"/>
    </row>
    <row r="296" spans="1:24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3"/>
      <c r="L296" s="41"/>
      <c r="M296" s="43"/>
      <c r="N296" s="43"/>
      <c r="O296" s="43"/>
      <c r="P296" s="43"/>
      <c r="Q296" s="43"/>
      <c r="R296" s="43"/>
      <c r="S296" s="41"/>
      <c r="T296" s="41"/>
      <c r="U296" s="41"/>
      <c r="V296" s="41"/>
      <c r="W296" s="41"/>
      <c r="X296" s="41"/>
    </row>
    <row r="297" spans="1:24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3"/>
      <c r="L297" s="41"/>
      <c r="M297" s="43"/>
      <c r="N297" s="43"/>
      <c r="O297" s="43"/>
      <c r="P297" s="43"/>
      <c r="Q297" s="43"/>
      <c r="R297" s="43"/>
      <c r="S297" s="41"/>
      <c r="T297" s="41"/>
      <c r="U297" s="41"/>
      <c r="V297" s="41"/>
      <c r="W297" s="41"/>
      <c r="X297" s="41"/>
    </row>
    <row r="298" spans="1:24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3"/>
      <c r="L298" s="41"/>
      <c r="M298" s="43"/>
      <c r="N298" s="43"/>
      <c r="O298" s="43"/>
      <c r="P298" s="43"/>
      <c r="Q298" s="43"/>
      <c r="R298" s="43"/>
      <c r="S298" s="41"/>
      <c r="T298" s="41"/>
      <c r="U298" s="41"/>
      <c r="V298" s="41"/>
      <c r="W298" s="41"/>
      <c r="X298" s="41"/>
    </row>
    <row r="299" spans="1:24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3"/>
      <c r="L299" s="41"/>
      <c r="M299" s="43"/>
      <c r="N299" s="43"/>
      <c r="O299" s="43"/>
      <c r="P299" s="43"/>
      <c r="Q299" s="43"/>
      <c r="R299" s="43"/>
      <c r="S299" s="41"/>
      <c r="T299" s="41"/>
      <c r="U299" s="41"/>
      <c r="V299" s="41"/>
      <c r="W299" s="41"/>
      <c r="X299" s="41"/>
    </row>
    <row r="300" spans="1:24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3"/>
      <c r="L300" s="41"/>
      <c r="M300" s="43"/>
      <c r="N300" s="43"/>
      <c r="O300" s="43"/>
      <c r="P300" s="43"/>
      <c r="Q300" s="43"/>
      <c r="R300" s="43"/>
      <c r="S300" s="41"/>
      <c r="T300" s="41"/>
      <c r="U300" s="41"/>
      <c r="V300" s="41"/>
      <c r="W300" s="41"/>
      <c r="X300" s="41"/>
    </row>
    <row r="301" spans="1:24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3"/>
      <c r="L301" s="41"/>
      <c r="M301" s="43"/>
      <c r="N301" s="43"/>
      <c r="O301" s="43"/>
      <c r="P301" s="43"/>
      <c r="Q301" s="43"/>
      <c r="R301" s="43"/>
      <c r="S301" s="41"/>
      <c r="T301" s="41"/>
      <c r="U301" s="41"/>
      <c r="V301" s="41"/>
      <c r="W301" s="41"/>
      <c r="X301" s="41"/>
    </row>
    <row r="302" spans="1:24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3"/>
      <c r="L302" s="41"/>
      <c r="M302" s="43"/>
      <c r="N302" s="43"/>
      <c r="O302" s="43"/>
      <c r="P302" s="43"/>
      <c r="Q302" s="43"/>
      <c r="R302" s="43"/>
      <c r="S302" s="41"/>
      <c r="T302" s="41"/>
      <c r="U302" s="41"/>
      <c r="V302" s="41"/>
      <c r="W302" s="41"/>
      <c r="X302" s="41"/>
    </row>
    <row r="303" spans="1:24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3"/>
      <c r="L303" s="41"/>
      <c r="M303" s="43"/>
      <c r="N303" s="43"/>
      <c r="O303" s="43"/>
      <c r="P303" s="43"/>
      <c r="Q303" s="43"/>
      <c r="R303" s="43"/>
      <c r="S303" s="41"/>
      <c r="T303" s="41"/>
      <c r="U303" s="41"/>
      <c r="V303" s="41"/>
      <c r="W303" s="41"/>
      <c r="X303" s="41"/>
    </row>
    <row r="304" spans="1:2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3"/>
      <c r="L304" s="41"/>
      <c r="M304" s="43"/>
      <c r="N304" s="43"/>
      <c r="O304" s="43"/>
      <c r="P304" s="43"/>
      <c r="Q304" s="43"/>
      <c r="R304" s="43"/>
      <c r="S304" s="41"/>
      <c r="T304" s="41"/>
      <c r="U304" s="41"/>
      <c r="V304" s="41"/>
      <c r="W304" s="41"/>
      <c r="X304" s="41"/>
    </row>
    <row r="305" spans="1:24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3"/>
      <c r="L305" s="41"/>
      <c r="M305" s="43"/>
      <c r="N305" s="43"/>
      <c r="O305" s="43"/>
      <c r="P305" s="43"/>
      <c r="Q305" s="43"/>
      <c r="R305" s="43"/>
      <c r="S305" s="41"/>
      <c r="T305" s="41"/>
      <c r="U305" s="41"/>
      <c r="V305" s="41"/>
      <c r="W305" s="41"/>
      <c r="X305" s="41"/>
    </row>
    <row r="306" spans="1:24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3"/>
      <c r="L306" s="41"/>
      <c r="M306" s="43"/>
      <c r="N306" s="43"/>
      <c r="O306" s="43"/>
      <c r="P306" s="43"/>
      <c r="Q306" s="43"/>
      <c r="R306" s="43"/>
      <c r="S306" s="41"/>
      <c r="T306" s="41"/>
      <c r="U306" s="41"/>
      <c r="V306" s="41"/>
      <c r="W306" s="41"/>
      <c r="X306" s="41"/>
    </row>
    <row r="307" spans="1:24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3"/>
      <c r="L307" s="41"/>
      <c r="M307" s="43"/>
      <c r="N307" s="43"/>
      <c r="O307" s="43"/>
      <c r="P307" s="43"/>
      <c r="Q307" s="43"/>
      <c r="R307" s="43"/>
      <c r="S307" s="41"/>
      <c r="T307" s="41"/>
      <c r="U307" s="41"/>
      <c r="V307" s="41"/>
      <c r="W307" s="41"/>
      <c r="X307" s="41"/>
    </row>
    <row r="308" spans="1:24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3"/>
      <c r="L308" s="41"/>
      <c r="M308" s="43"/>
      <c r="N308" s="43"/>
      <c r="O308" s="43"/>
      <c r="P308" s="43"/>
      <c r="Q308" s="43"/>
      <c r="R308" s="43"/>
      <c r="S308" s="41"/>
      <c r="T308" s="41"/>
      <c r="U308" s="41"/>
      <c r="V308" s="41"/>
      <c r="W308" s="41"/>
      <c r="X308" s="41"/>
    </row>
    <row r="309" spans="1:24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3"/>
      <c r="L309" s="41"/>
      <c r="M309" s="43"/>
      <c r="N309" s="43"/>
      <c r="O309" s="43"/>
      <c r="P309" s="43"/>
      <c r="Q309" s="43"/>
      <c r="R309" s="43"/>
      <c r="S309" s="41"/>
      <c r="T309" s="41"/>
      <c r="U309" s="41"/>
      <c r="V309" s="41"/>
      <c r="W309" s="41"/>
      <c r="X309" s="41"/>
    </row>
    <row r="310" spans="1:24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3"/>
      <c r="L310" s="41"/>
      <c r="M310" s="43"/>
      <c r="N310" s="43"/>
      <c r="O310" s="43"/>
      <c r="P310" s="43"/>
      <c r="Q310" s="43"/>
      <c r="R310" s="43"/>
      <c r="S310" s="41"/>
      <c r="T310" s="41"/>
      <c r="U310" s="41"/>
      <c r="V310" s="41"/>
      <c r="W310" s="41"/>
      <c r="X310" s="41"/>
    </row>
    <row r="311" spans="1:24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3"/>
      <c r="L311" s="41"/>
      <c r="M311" s="43"/>
      <c r="N311" s="43"/>
      <c r="O311" s="43"/>
      <c r="P311" s="43"/>
      <c r="Q311" s="43"/>
      <c r="R311" s="43"/>
      <c r="S311" s="41"/>
      <c r="T311" s="41"/>
      <c r="U311" s="41"/>
      <c r="V311" s="41"/>
      <c r="W311" s="41"/>
      <c r="X311" s="41"/>
    </row>
    <row r="312" spans="1:24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3"/>
      <c r="L312" s="41"/>
      <c r="M312" s="43"/>
      <c r="N312" s="43"/>
      <c r="O312" s="43"/>
      <c r="P312" s="43"/>
      <c r="Q312" s="43"/>
      <c r="R312" s="43"/>
      <c r="S312" s="41"/>
      <c r="T312" s="41"/>
      <c r="U312" s="41"/>
      <c r="V312" s="41"/>
      <c r="W312" s="41"/>
      <c r="X312" s="41"/>
    </row>
    <row r="313" spans="1:24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3"/>
      <c r="L313" s="41"/>
      <c r="M313" s="43"/>
      <c r="N313" s="43"/>
      <c r="O313" s="43"/>
      <c r="P313" s="43"/>
      <c r="Q313" s="43"/>
      <c r="R313" s="43"/>
      <c r="S313" s="41"/>
      <c r="T313" s="41"/>
      <c r="U313" s="41"/>
      <c r="V313" s="41"/>
      <c r="W313" s="41"/>
      <c r="X313" s="41"/>
    </row>
    <row r="314" spans="1:2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3"/>
      <c r="L314" s="41"/>
      <c r="M314" s="43"/>
      <c r="N314" s="43"/>
      <c r="O314" s="43"/>
      <c r="P314" s="43"/>
      <c r="Q314" s="43"/>
      <c r="R314" s="43"/>
      <c r="S314" s="41"/>
      <c r="T314" s="41"/>
      <c r="U314" s="41"/>
      <c r="V314" s="41"/>
      <c r="W314" s="41"/>
      <c r="X314" s="41"/>
    </row>
    <row r="315" spans="1:24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3"/>
      <c r="L315" s="41"/>
      <c r="M315" s="43"/>
      <c r="N315" s="43"/>
      <c r="O315" s="43"/>
      <c r="P315" s="43"/>
      <c r="Q315" s="43"/>
      <c r="R315" s="43"/>
      <c r="S315" s="41"/>
      <c r="T315" s="41"/>
      <c r="U315" s="41"/>
      <c r="V315" s="41"/>
      <c r="W315" s="41"/>
      <c r="X315" s="41"/>
    </row>
    <row r="316" spans="1:24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3"/>
      <c r="L316" s="41"/>
      <c r="M316" s="43"/>
      <c r="N316" s="43"/>
      <c r="O316" s="43"/>
      <c r="P316" s="43"/>
      <c r="Q316" s="43"/>
      <c r="R316" s="43"/>
      <c r="S316" s="41"/>
      <c r="T316" s="41"/>
      <c r="U316" s="41"/>
      <c r="V316" s="41"/>
      <c r="W316" s="41"/>
      <c r="X316" s="41"/>
    </row>
    <row r="317" spans="1:24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3"/>
      <c r="L317" s="41"/>
      <c r="M317" s="43"/>
      <c r="N317" s="43"/>
      <c r="O317" s="43"/>
      <c r="P317" s="43"/>
      <c r="Q317" s="43"/>
      <c r="R317" s="43"/>
      <c r="S317" s="41"/>
      <c r="T317" s="41"/>
      <c r="U317" s="41"/>
      <c r="V317" s="41"/>
      <c r="W317" s="41"/>
      <c r="X317" s="41"/>
    </row>
    <row r="318" spans="1:24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3"/>
      <c r="L318" s="41"/>
      <c r="M318" s="43"/>
      <c r="N318" s="43"/>
      <c r="O318" s="43"/>
      <c r="P318" s="43"/>
      <c r="Q318" s="43"/>
      <c r="R318" s="43"/>
      <c r="S318" s="41"/>
      <c r="T318" s="41"/>
      <c r="U318" s="41"/>
      <c r="V318" s="41"/>
      <c r="W318" s="41"/>
      <c r="X318" s="41"/>
    </row>
    <row r="319" spans="1:24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3"/>
      <c r="L319" s="41"/>
      <c r="M319" s="43"/>
      <c r="N319" s="43"/>
      <c r="O319" s="43"/>
      <c r="P319" s="43"/>
      <c r="Q319" s="43"/>
      <c r="R319" s="43"/>
      <c r="S319" s="41"/>
      <c r="T319" s="41"/>
      <c r="U319" s="41"/>
      <c r="V319" s="41"/>
      <c r="W319" s="41"/>
      <c r="X319" s="41"/>
    </row>
    <row r="320" spans="1:24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3"/>
      <c r="L320" s="41"/>
      <c r="M320" s="43"/>
      <c r="N320" s="43"/>
      <c r="O320" s="43"/>
      <c r="P320" s="43"/>
      <c r="Q320" s="43"/>
      <c r="R320" s="43"/>
      <c r="S320" s="41"/>
      <c r="T320" s="41"/>
      <c r="U320" s="41"/>
      <c r="V320" s="41"/>
      <c r="W320" s="41"/>
      <c r="X320" s="41"/>
    </row>
    <row r="321" spans="1:24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3"/>
      <c r="L321" s="41"/>
      <c r="M321" s="43"/>
      <c r="N321" s="43"/>
      <c r="O321" s="43"/>
      <c r="P321" s="43"/>
      <c r="Q321" s="43"/>
      <c r="R321" s="43"/>
      <c r="S321" s="41"/>
      <c r="T321" s="41"/>
      <c r="U321" s="41"/>
      <c r="V321" s="41"/>
      <c r="W321" s="41"/>
      <c r="X321" s="41"/>
    </row>
    <row r="322" spans="1:24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3"/>
      <c r="L322" s="41"/>
      <c r="M322" s="43"/>
      <c r="N322" s="43"/>
      <c r="O322" s="43"/>
      <c r="P322" s="43"/>
      <c r="Q322" s="43"/>
      <c r="R322" s="43"/>
      <c r="S322" s="41"/>
      <c r="T322" s="41"/>
      <c r="U322" s="41"/>
      <c r="V322" s="41"/>
      <c r="W322" s="41"/>
      <c r="X322" s="41"/>
    </row>
    <row r="323" spans="1:24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3"/>
      <c r="L323" s="41"/>
      <c r="M323" s="43"/>
      <c r="N323" s="43"/>
      <c r="O323" s="43"/>
      <c r="P323" s="43"/>
      <c r="Q323" s="43"/>
      <c r="R323" s="43"/>
      <c r="S323" s="41"/>
      <c r="T323" s="41"/>
      <c r="U323" s="41"/>
      <c r="V323" s="41"/>
      <c r="W323" s="41"/>
      <c r="X323" s="41"/>
    </row>
    <row r="324" spans="1: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3"/>
      <c r="L324" s="41"/>
      <c r="M324" s="43"/>
      <c r="N324" s="43"/>
      <c r="O324" s="43"/>
      <c r="P324" s="43"/>
      <c r="Q324" s="43"/>
      <c r="R324" s="43"/>
      <c r="S324" s="41"/>
      <c r="T324" s="41"/>
      <c r="U324" s="41"/>
      <c r="V324" s="41"/>
      <c r="W324" s="41"/>
      <c r="X324" s="41"/>
    </row>
    <row r="325" spans="1:24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3"/>
      <c r="L325" s="41"/>
      <c r="M325" s="43"/>
      <c r="N325" s="43"/>
      <c r="O325" s="43"/>
      <c r="P325" s="43"/>
      <c r="Q325" s="43"/>
      <c r="R325" s="43"/>
      <c r="S325" s="41"/>
      <c r="T325" s="41"/>
      <c r="U325" s="41"/>
      <c r="V325" s="41"/>
      <c r="W325" s="41"/>
      <c r="X325" s="41"/>
    </row>
    <row r="326" spans="1:24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3"/>
      <c r="L326" s="41"/>
      <c r="M326" s="43"/>
      <c r="N326" s="43"/>
      <c r="O326" s="43"/>
      <c r="P326" s="43"/>
      <c r="Q326" s="43"/>
      <c r="R326" s="43"/>
      <c r="S326" s="41"/>
      <c r="T326" s="41"/>
      <c r="U326" s="41"/>
      <c r="V326" s="41"/>
      <c r="W326" s="41"/>
      <c r="X326" s="41"/>
    </row>
    <row r="327" spans="1:24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3"/>
      <c r="L327" s="41"/>
      <c r="M327" s="43"/>
      <c r="N327" s="43"/>
      <c r="O327" s="43"/>
      <c r="P327" s="43"/>
      <c r="Q327" s="43"/>
      <c r="R327" s="43"/>
      <c r="S327" s="41"/>
      <c r="T327" s="41"/>
      <c r="U327" s="41"/>
      <c r="V327" s="41"/>
      <c r="W327" s="41"/>
      <c r="X327" s="41"/>
    </row>
    <row r="328" spans="1:24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3"/>
      <c r="L328" s="41"/>
      <c r="M328" s="43"/>
      <c r="N328" s="43"/>
      <c r="O328" s="43"/>
      <c r="P328" s="43"/>
      <c r="Q328" s="43"/>
      <c r="R328" s="43"/>
      <c r="S328" s="41"/>
      <c r="T328" s="41"/>
      <c r="U328" s="41"/>
      <c r="V328" s="41"/>
      <c r="W328" s="41"/>
      <c r="X328" s="41"/>
    </row>
    <row r="329" spans="1:24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3"/>
      <c r="L329" s="41"/>
      <c r="M329" s="43"/>
      <c r="N329" s="43"/>
      <c r="O329" s="43"/>
      <c r="P329" s="43"/>
      <c r="Q329" s="43"/>
      <c r="R329" s="43"/>
      <c r="S329" s="41"/>
      <c r="T329" s="41"/>
      <c r="U329" s="41"/>
      <c r="V329" s="41"/>
      <c r="W329" s="41"/>
      <c r="X329" s="41"/>
    </row>
    <row r="330" spans="1:24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3"/>
      <c r="L330" s="41"/>
      <c r="M330" s="43"/>
      <c r="N330" s="43"/>
      <c r="O330" s="43"/>
      <c r="P330" s="43"/>
      <c r="Q330" s="43"/>
      <c r="R330" s="43"/>
      <c r="S330" s="41"/>
      <c r="T330" s="41"/>
      <c r="U330" s="41"/>
      <c r="V330" s="41"/>
      <c r="W330" s="41"/>
      <c r="X330" s="41"/>
    </row>
    <row r="331" spans="1:24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3"/>
      <c r="L331" s="41"/>
      <c r="M331" s="43"/>
      <c r="N331" s="43"/>
      <c r="O331" s="43"/>
      <c r="P331" s="43"/>
      <c r="Q331" s="43"/>
      <c r="R331" s="43"/>
      <c r="S331" s="41"/>
      <c r="T331" s="41"/>
      <c r="U331" s="41"/>
      <c r="V331" s="41"/>
      <c r="W331" s="41"/>
      <c r="X331" s="41"/>
    </row>
    <row r="332" spans="1:24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3"/>
      <c r="L332" s="41"/>
      <c r="M332" s="43"/>
      <c r="N332" s="43"/>
      <c r="O332" s="43"/>
      <c r="P332" s="43"/>
      <c r="Q332" s="43"/>
      <c r="R332" s="43"/>
      <c r="S332" s="41"/>
      <c r="T332" s="41"/>
      <c r="U332" s="41"/>
      <c r="V332" s="41"/>
      <c r="W332" s="41"/>
      <c r="X332" s="41"/>
    </row>
    <row r="333" spans="1:24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3"/>
      <c r="L333" s="41"/>
      <c r="M333" s="43"/>
      <c r="N333" s="43"/>
      <c r="O333" s="43"/>
      <c r="P333" s="43"/>
      <c r="Q333" s="43"/>
      <c r="R333" s="43"/>
      <c r="S333" s="41"/>
      <c r="T333" s="41"/>
      <c r="U333" s="41"/>
      <c r="V333" s="41"/>
      <c r="W333" s="41"/>
      <c r="X333" s="41"/>
    </row>
    <row r="334" spans="1:2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3"/>
      <c r="L334" s="41"/>
      <c r="M334" s="43"/>
      <c r="N334" s="43"/>
      <c r="O334" s="43"/>
      <c r="P334" s="43"/>
      <c r="Q334" s="43"/>
      <c r="R334" s="43"/>
      <c r="S334" s="41"/>
      <c r="T334" s="41"/>
      <c r="U334" s="41"/>
      <c r="V334" s="41"/>
      <c r="W334" s="41"/>
      <c r="X334" s="41"/>
    </row>
    <row r="335" spans="1:24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3"/>
      <c r="L335" s="41"/>
      <c r="M335" s="43"/>
      <c r="N335" s="43"/>
      <c r="O335" s="43"/>
      <c r="P335" s="43"/>
      <c r="Q335" s="43"/>
      <c r="R335" s="43"/>
      <c r="S335" s="41"/>
      <c r="T335" s="41"/>
      <c r="U335" s="41"/>
      <c r="V335" s="41"/>
      <c r="W335" s="41"/>
      <c r="X335" s="41"/>
    </row>
    <row r="336" spans="1:24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3"/>
      <c r="L336" s="41"/>
      <c r="M336" s="43"/>
      <c r="N336" s="43"/>
      <c r="O336" s="43"/>
      <c r="P336" s="43"/>
      <c r="Q336" s="43"/>
      <c r="R336" s="43"/>
      <c r="S336" s="41"/>
      <c r="T336" s="41"/>
      <c r="U336" s="41"/>
      <c r="V336" s="41"/>
      <c r="W336" s="41"/>
      <c r="X336" s="41"/>
    </row>
    <row r="337" spans="1:24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3"/>
      <c r="L337" s="41"/>
      <c r="M337" s="43"/>
      <c r="N337" s="43"/>
      <c r="O337" s="43"/>
      <c r="P337" s="43"/>
      <c r="Q337" s="43"/>
      <c r="R337" s="43"/>
      <c r="S337" s="41"/>
      <c r="T337" s="41"/>
      <c r="U337" s="41"/>
      <c r="V337" s="41"/>
      <c r="W337" s="41"/>
      <c r="X337" s="41"/>
    </row>
    <row r="338" spans="1:24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3"/>
      <c r="L338" s="41"/>
      <c r="M338" s="43"/>
      <c r="N338" s="43"/>
      <c r="O338" s="43"/>
      <c r="P338" s="43"/>
      <c r="Q338" s="43"/>
      <c r="R338" s="43"/>
      <c r="S338" s="41"/>
      <c r="T338" s="41"/>
      <c r="U338" s="41"/>
      <c r="V338" s="41"/>
      <c r="W338" s="41"/>
      <c r="X338" s="41"/>
    </row>
    <row r="339" spans="1:24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3"/>
      <c r="L339" s="41"/>
      <c r="M339" s="43"/>
      <c r="N339" s="43"/>
      <c r="O339" s="43"/>
      <c r="P339" s="43"/>
      <c r="Q339" s="43"/>
      <c r="R339" s="43"/>
      <c r="S339" s="41"/>
      <c r="T339" s="41"/>
      <c r="U339" s="41"/>
      <c r="V339" s="41"/>
      <c r="W339" s="41"/>
      <c r="X339" s="41"/>
    </row>
    <row r="340" spans="1:24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3"/>
      <c r="L340" s="41"/>
      <c r="M340" s="43"/>
      <c r="N340" s="43"/>
      <c r="O340" s="43"/>
      <c r="P340" s="43"/>
      <c r="Q340" s="43"/>
      <c r="R340" s="43"/>
      <c r="S340" s="41"/>
      <c r="T340" s="41"/>
      <c r="U340" s="41"/>
      <c r="V340" s="41"/>
      <c r="W340" s="41"/>
      <c r="X340" s="41"/>
    </row>
    <row r="341" spans="1:24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3"/>
      <c r="L341" s="41"/>
      <c r="M341" s="43"/>
      <c r="N341" s="43"/>
      <c r="O341" s="43"/>
      <c r="P341" s="43"/>
      <c r="Q341" s="43"/>
      <c r="R341" s="43"/>
      <c r="S341" s="41"/>
      <c r="T341" s="41"/>
      <c r="U341" s="41"/>
      <c r="V341" s="41"/>
      <c r="W341" s="41"/>
      <c r="X341" s="41"/>
    </row>
    <row r="342" spans="1:24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3"/>
      <c r="L342" s="41"/>
      <c r="M342" s="43"/>
      <c r="N342" s="43"/>
      <c r="O342" s="43"/>
      <c r="P342" s="43"/>
      <c r="Q342" s="43"/>
      <c r="R342" s="43"/>
      <c r="S342" s="41"/>
      <c r="T342" s="41"/>
      <c r="U342" s="41"/>
      <c r="V342" s="41"/>
      <c r="W342" s="41"/>
      <c r="X342" s="41"/>
    </row>
    <row r="343" spans="1:24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3"/>
      <c r="L343" s="41"/>
      <c r="M343" s="43"/>
      <c r="N343" s="43"/>
      <c r="O343" s="43"/>
      <c r="P343" s="43"/>
      <c r="Q343" s="43"/>
      <c r="R343" s="43"/>
      <c r="S343" s="41"/>
      <c r="T343" s="41"/>
      <c r="U343" s="41"/>
      <c r="V343" s="41"/>
      <c r="W343" s="41"/>
      <c r="X343" s="41"/>
    </row>
    <row r="344" spans="1:2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3"/>
      <c r="L344" s="41"/>
      <c r="M344" s="43"/>
      <c r="N344" s="43"/>
      <c r="O344" s="43"/>
      <c r="P344" s="43"/>
      <c r="Q344" s="43"/>
      <c r="R344" s="43"/>
      <c r="S344" s="41"/>
      <c r="T344" s="41"/>
      <c r="U344" s="41"/>
      <c r="V344" s="41"/>
      <c r="W344" s="41"/>
      <c r="X344" s="41"/>
    </row>
    <row r="345" spans="1:24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3"/>
      <c r="L345" s="41"/>
      <c r="M345" s="43"/>
      <c r="N345" s="43"/>
      <c r="O345" s="43"/>
      <c r="P345" s="43"/>
      <c r="Q345" s="43"/>
      <c r="R345" s="43"/>
      <c r="S345" s="41"/>
      <c r="T345" s="41"/>
      <c r="U345" s="41"/>
      <c r="V345" s="41"/>
      <c r="W345" s="41"/>
      <c r="X345" s="41"/>
    </row>
    <row r="346" spans="1:24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3"/>
      <c r="L346" s="41"/>
      <c r="M346" s="43"/>
      <c r="N346" s="43"/>
      <c r="O346" s="43"/>
      <c r="P346" s="43"/>
      <c r="Q346" s="43"/>
      <c r="R346" s="43"/>
      <c r="S346" s="41"/>
      <c r="T346" s="41"/>
      <c r="U346" s="41"/>
      <c r="V346" s="41"/>
      <c r="W346" s="41"/>
      <c r="X346" s="41"/>
    </row>
    <row r="347" spans="1:24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3"/>
      <c r="L347" s="41"/>
      <c r="M347" s="43"/>
      <c r="N347" s="43"/>
      <c r="O347" s="43"/>
      <c r="P347" s="43"/>
      <c r="Q347" s="43"/>
      <c r="R347" s="43"/>
      <c r="S347" s="41"/>
      <c r="T347" s="41"/>
      <c r="U347" s="41"/>
      <c r="V347" s="41"/>
      <c r="W347" s="41"/>
      <c r="X347" s="41"/>
    </row>
    <row r="348" spans="1:24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3"/>
      <c r="L348" s="41"/>
      <c r="M348" s="43"/>
      <c r="N348" s="43"/>
      <c r="O348" s="43"/>
      <c r="P348" s="43"/>
      <c r="Q348" s="43"/>
      <c r="R348" s="43"/>
      <c r="S348" s="41"/>
      <c r="T348" s="41"/>
      <c r="U348" s="41"/>
      <c r="V348" s="41"/>
      <c r="W348" s="41"/>
      <c r="X348" s="41"/>
    </row>
    <row r="349" spans="1:24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3"/>
      <c r="L349" s="41"/>
      <c r="M349" s="43"/>
      <c r="N349" s="43"/>
      <c r="O349" s="43"/>
      <c r="P349" s="43"/>
      <c r="Q349" s="43"/>
      <c r="R349" s="43"/>
      <c r="S349" s="41"/>
      <c r="T349" s="41"/>
      <c r="U349" s="41"/>
      <c r="V349" s="41"/>
      <c r="W349" s="41"/>
      <c r="X349" s="41"/>
    </row>
    <row r="350" spans="1:24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3"/>
      <c r="L350" s="41"/>
      <c r="M350" s="43"/>
      <c r="N350" s="43"/>
      <c r="O350" s="43"/>
      <c r="P350" s="43"/>
      <c r="Q350" s="43"/>
      <c r="R350" s="43"/>
      <c r="S350" s="41"/>
      <c r="T350" s="41"/>
      <c r="U350" s="41"/>
      <c r="V350" s="41"/>
      <c r="W350" s="41"/>
      <c r="X350" s="41"/>
    </row>
    <row r="351" spans="1:24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3"/>
      <c r="L351" s="41"/>
      <c r="M351" s="43"/>
      <c r="N351" s="43"/>
      <c r="O351" s="43"/>
      <c r="P351" s="43"/>
      <c r="Q351" s="43"/>
      <c r="R351" s="43"/>
      <c r="S351" s="41"/>
      <c r="T351" s="41"/>
      <c r="U351" s="41"/>
      <c r="V351" s="41"/>
      <c r="W351" s="41"/>
      <c r="X351" s="41"/>
    </row>
    <row r="352" spans="1:24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3"/>
      <c r="L352" s="41"/>
      <c r="M352" s="43"/>
      <c r="N352" s="43"/>
      <c r="O352" s="43"/>
      <c r="P352" s="43"/>
      <c r="Q352" s="43"/>
      <c r="R352" s="43"/>
      <c r="S352" s="41"/>
      <c r="T352" s="41"/>
      <c r="U352" s="41"/>
      <c r="V352" s="41"/>
      <c r="W352" s="41"/>
      <c r="X352" s="41"/>
    </row>
    <row r="353" spans="1:24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3"/>
      <c r="L353" s="41"/>
      <c r="M353" s="43"/>
      <c r="N353" s="43"/>
      <c r="O353" s="43"/>
      <c r="P353" s="43"/>
      <c r="Q353" s="43"/>
      <c r="R353" s="43"/>
      <c r="S353" s="41"/>
      <c r="T353" s="41"/>
      <c r="U353" s="41"/>
      <c r="V353" s="41"/>
      <c r="W353" s="41"/>
      <c r="X353" s="41"/>
    </row>
    <row r="354" spans="1:2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3"/>
      <c r="L354" s="41"/>
      <c r="M354" s="43"/>
      <c r="N354" s="43"/>
      <c r="O354" s="43"/>
      <c r="P354" s="43"/>
      <c r="Q354" s="43"/>
      <c r="R354" s="43"/>
      <c r="S354" s="41"/>
      <c r="T354" s="41"/>
      <c r="U354" s="41"/>
      <c r="V354" s="41"/>
      <c r="W354" s="41"/>
      <c r="X354" s="41"/>
    </row>
    <row r="355" spans="1:24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3"/>
      <c r="L355" s="41"/>
      <c r="M355" s="43"/>
      <c r="N355" s="43"/>
      <c r="O355" s="43"/>
      <c r="P355" s="43"/>
      <c r="Q355" s="43"/>
      <c r="R355" s="43"/>
      <c r="S355" s="41"/>
      <c r="T355" s="41"/>
      <c r="U355" s="41"/>
      <c r="V355" s="41"/>
      <c r="W355" s="41"/>
      <c r="X355" s="41"/>
    </row>
    <row r="356" spans="1:24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3"/>
      <c r="L356" s="41"/>
      <c r="M356" s="43"/>
      <c r="N356" s="43"/>
      <c r="O356" s="43"/>
      <c r="P356" s="43"/>
      <c r="Q356" s="43"/>
      <c r="R356" s="43"/>
      <c r="S356" s="41"/>
      <c r="T356" s="41"/>
      <c r="U356" s="41"/>
      <c r="V356" s="41"/>
      <c r="W356" s="41"/>
      <c r="X356" s="41"/>
    </row>
    <row r="357" spans="1:24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3"/>
      <c r="L357" s="41"/>
      <c r="M357" s="43"/>
      <c r="N357" s="43"/>
      <c r="O357" s="43"/>
      <c r="P357" s="43"/>
      <c r="Q357" s="43"/>
      <c r="R357" s="43"/>
      <c r="S357" s="41"/>
      <c r="T357" s="41"/>
      <c r="U357" s="41"/>
      <c r="V357" s="41"/>
      <c r="W357" s="41"/>
      <c r="X357" s="41"/>
    </row>
    <row r="358" spans="1:24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3"/>
      <c r="L358" s="41"/>
      <c r="M358" s="43"/>
      <c r="N358" s="43"/>
      <c r="O358" s="43"/>
      <c r="P358" s="43"/>
      <c r="Q358" s="43"/>
      <c r="R358" s="43"/>
      <c r="S358" s="41"/>
      <c r="T358" s="41"/>
      <c r="U358" s="41"/>
      <c r="V358" s="41"/>
      <c r="W358" s="41"/>
      <c r="X358" s="41"/>
    </row>
    <row r="359" spans="1:24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3"/>
      <c r="L359" s="41"/>
      <c r="M359" s="43"/>
      <c r="N359" s="43"/>
      <c r="O359" s="43"/>
      <c r="P359" s="43"/>
      <c r="Q359" s="43"/>
      <c r="R359" s="43"/>
      <c r="S359" s="41"/>
      <c r="T359" s="41"/>
      <c r="U359" s="41"/>
      <c r="V359" s="41"/>
      <c r="W359" s="41"/>
      <c r="X359" s="41"/>
    </row>
    <row r="360" spans="1:24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3"/>
      <c r="L360" s="41"/>
      <c r="M360" s="43"/>
      <c r="N360" s="43"/>
      <c r="O360" s="43"/>
      <c r="P360" s="43"/>
      <c r="Q360" s="43"/>
      <c r="R360" s="43"/>
      <c r="S360" s="41"/>
      <c r="T360" s="41"/>
      <c r="U360" s="41"/>
      <c r="V360" s="41"/>
      <c r="W360" s="41"/>
      <c r="X360" s="41"/>
    </row>
    <row r="361" spans="1:24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3"/>
      <c r="L361" s="41"/>
      <c r="M361" s="43"/>
      <c r="N361" s="43"/>
      <c r="O361" s="43"/>
      <c r="P361" s="43"/>
      <c r="Q361" s="43"/>
      <c r="R361" s="43"/>
      <c r="S361" s="41"/>
      <c r="T361" s="41"/>
      <c r="U361" s="41"/>
      <c r="V361" s="41"/>
      <c r="W361" s="41"/>
      <c r="X361" s="41"/>
    </row>
    <row r="362" spans="1:24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3"/>
      <c r="L362" s="41"/>
      <c r="M362" s="43"/>
      <c r="N362" s="43"/>
      <c r="O362" s="43"/>
      <c r="P362" s="43"/>
      <c r="Q362" s="43"/>
      <c r="R362" s="43"/>
      <c r="S362" s="41"/>
      <c r="T362" s="41"/>
      <c r="U362" s="41"/>
      <c r="V362" s="41"/>
      <c r="W362" s="41"/>
      <c r="X362" s="41"/>
    </row>
    <row r="363" spans="1:24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3"/>
      <c r="L363" s="41"/>
      <c r="M363" s="43"/>
      <c r="N363" s="43"/>
      <c r="O363" s="43"/>
      <c r="P363" s="43"/>
      <c r="Q363" s="43"/>
      <c r="R363" s="43"/>
      <c r="S363" s="41"/>
      <c r="T363" s="41"/>
      <c r="U363" s="41"/>
      <c r="V363" s="41"/>
      <c r="W363" s="41"/>
      <c r="X363" s="41"/>
    </row>
    <row r="364" spans="1:2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3"/>
      <c r="L364" s="41"/>
      <c r="M364" s="43"/>
      <c r="N364" s="43"/>
      <c r="O364" s="43"/>
      <c r="P364" s="43"/>
      <c r="Q364" s="43"/>
      <c r="R364" s="43"/>
      <c r="S364" s="41"/>
      <c r="T364" s="41"/>
      <c r="U364" s="41"/>
      <c r="V364" s="41"/>
      <c r="W364" s="41"/>
      <c r="X364" s="41"/>
    </row>
    <row r="365" spans="1:24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3"/>
      <c r="L365" s="41"/>
      <c r="M365" s="43"/>
      <c r="N365" s="43"/>
      <c r="O365" s="43"/>
      <c r="P365" s="43"/>
      <c r="Q365" s="43"/>
      <c r="R365" s="43"/>
      <c r="S365" s="41"/>
      <c r="T365" s="41"/>
      <c r="U365" s="41"/>
      <c r="V365" s="41"/>
      <c r="W365" s="41"/>
      <c r="X365" s="41"/>
    </row>
    <row r="366" spans="1:24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3"/>
      <c r="L366" s="41"/>
      <c r="M366" s="43"/>
      <c r="N366" s="43"/>
      <c r="O366" s="43"/>
      <c r="P366" s="43"/>
      <c r="Q366" s="43"/>
      <c r="R366" s="43"/>
      <c r="S366" s="41"/>
      <c r="T366" s="41"/>
      <c r="U366" s="41"/>
      <c r="V366" s="41"/>
      <c r="W366" s="41"/>
      <c r="X366" s="41"/>
    </row>
    <row r="367" spans="1:24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3"/>
      <c r="L367" s="41"/>
      <c r="M367" s="43"/>
      <c r="N367" s="43"/>
      <c r="O367" s="43"/>
      <c r="P367" s="43"/>
      <c r="Q367" s="43"/>
      <c r="R367" s="43"/>
      <c r="S367" s="41"/>
      <c r="T367" s="41"/>
      <c r="U367" s="41"/>
      <c r="V367" s="41"/>
      <c r="W367" s="41"/>
      <c r="X367" s="41"/>
    </row>
    <row r="368" spans="1:24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3"/>
      <c r="L368" s="41"/>
      <c r="M368" s="43"/>
      <c r="N368" s="43"/>
      <c r="O368" s="43"/>
      <c r="P368" s="43"/>
      <c r="Q368" s="43"/>
      <c r="R368" s="43"/>
      <c r="S368" s="41"/>
      <c r="T368" s="41"/>
      <c r="U368" s="41"/>
      <c r="V368" s="41"/>
      <c r="W368" s="41"/>
      <c r="X368" s="41"/>
    </row>
    <row r="369" spans="1:24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3"/>
      <c r="L369" s="41"/>
      <c r="M369" s="43"/>
      <c r="N369" s="43"/>
      <c r="O369" s="43"/>
      <c r="P369" s="43"/>
      <c r="Q369" s="43"/>
      <c r="R369" s="43"/>
      <c r="S369" s="41"/>
      <c r="T369" s="41"/>
      <c r="U369" s="41"/>
      <c r="V369" s="41"/>
      <c r="W369" s="41"/>
      <c r="X369" s="41"/>
    </row>
    <row r="370" spans="1:24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3"/>
      <c r="L370" s="41"/>
      <c r="M370" s="43"/>
      <c r="N370" s="43"/>
      <c r="O370" s="43"/>
      <c r="P370" s="43"/>
      <c r="Q370" s="43"/>
      <c r="R370" s="43"/>
      <c r="S370" s="41"/>
      <c r="T370" s="41"/>
      <c r="U370" s="41"/>
      <c r="V370" s="41"/>
      <c r="W370" s="41"/>
      <c r="X370" s="41"/>
    </row>
    <row r="371" spans="1:24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3"/>
      <c r="L371" s="41"/>
      <c r="M371" s="43"/>
      <c r="N371" s="43"/>
      <c r="O371" s="43"/>
      <c r="P371" s="43"/>
      <c r="Q371" s="43"/>
      <c r="R371" s="43"/>
      <c r="S371" s="41"/>
      <c r="T371" s="41"/>
      <c r="U371" s="41"/>
      <c r="V371" s="41"/>
      <c r="W371" s="41"/>
      <c r="X371" s="41"/>
    </row>
    <row r="372" spans="1:24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3"/>
      <c r="L372" s="41"/>
      <c r="M372" s="43"/>
      <c r="N372" s="43"/>
      <c r="O372" s="43"/>
      <c r="P372" s="43"/>
      <c r="Q372" s="43"/>
      <c r="R372" s="43"/>
      <c r="S372" s="41"/>
      <c r="T372" s="41"/>
      <c r="U372" s="41"/>
      <c r="V372" s="41"/>
      <c r="W372" s="41"/>
      <c r="X372" s="41"/>
    </row>
    <row r="373" spans="1:24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3"/>
      <c r="L373" s="41"/>
      <c r="M373" s="43"/>
      <c r="N373" s="43"/>
      <c r="O373" s="43"/>
      <c r="P373" s="43"/>
      <c r="Q373" s="43"/>
      <c r="R373" s="43"/>
      <c r="S373" s="41"/>
      <c r="T373" s="41"/>
      <c r="U373" s="41"/>
      <c r="V373" s="41"/>
      <c r="W373" s="41"/>
      <c r="X373" s="41"/>
    </row>
    <row r="374" spans="1:2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3"/>
      <c r="L374" s="41"/>
      <c r="M374" s="43"/>
      <c r="N374" s="43"/>
      <c r="O374" s="43"/>
      <c r="P374" s="43"/>
      <c r="Q374" s="43"/>
      <c r="R374" s="43"/>
      <c r="S374" s="41"/>
      <c r="T374" s="41"/>
      <c r="U374" s="41"/>
      <c r="V374" s="41"/>
      <c r="W374" s="41"/>
      <c r="X374" s="41"/>
    </row>
    <row r="375" spans="1:24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3"/>
      <c r="L375" s="41"/>
      <c r="M375" s="43"/>
      <c r="N375" s="43"/>
      <c r="O375" s="43"/>
      <c r="P375" s="43"/>
      <c r="Q375" s="43"/>
      <c r="R375" s="43"/>
      <c r="S375" s="41"/>
      <c r="T375" s="41"/>
      <c r="U375" s="41"/>
      <c r="V375" s="41"/>
      <c r="W375" s="41"/>
      <c r="X375" s="41"/>
    </row>
    <row r="376" spans="1:24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3"/>
      <c r="L376" s="41"/>
      <c r="M376" s="43"/>
      <c r="N376" s="43"/>
      <c r="O376" s="43"/>
      <c r="P376" s="43"/>
      <c r="Q376" s="43"/>
      <c r="R376" s="43"/>
      <c r="S376" s="41"/>
      <c r="T376" s="41"/>
      <c r="U376" s="41"/>
      <c r="V376" s="41"/>
      <c r="W376" s="41"/>
      <c r="X376" s="41"/>
    </row>
    <row r="377" spans="1:24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3"/>
      <c r="L377" s="41"/>
      <c r="M377" s="43"/>
      <c r="N377" s="43"/>
      <c r="O377" s="43"/>
      <c r="P377" s="43"/>
      <c r="Q377" s="43"/>
      <c r="R377" s="43"/>
      <c r="S377" s="41"/>
      <c r="T377" s="41"/>
      <c r="U377" s="41"/>
      <c r="V377" s="41"/>
      <c r="W377" s="41"/>
      <c r="X377" s="41"/>
    </row>
    <row r="378" spans="1:24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3"/>
      <c r="L378" s="41"/>
      <c r="M378" s="43"/>
      <c r="N378" s="43"/>
      <c r="O378" s="43"/>
      <c r="P378" s="43"/>
      <c r="Q378" s="43"/>
      <c r="R378" s="43"/>
      <c r="S378" s="41"/>
      <c r="T378" s="41"/>
      <c r="U378" s="41"/>
      <c r="V378" s="41"/>
      <c r="W378" s="41"/>
      <c r="X378" s="41"/>
    </row>
    <row r="379" spans="1:24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3"/>
      <c r="L379" s="41"/>
      <c r="M379" s="43"/>
      <c r="N379" s="43"/>
      <c r="O379" s="43"/>
      <c r="P379" s="43"/>
      <c r="Q379" s="43"/>
      <c r="R379" s="43"/>
      <c r="S379" s="41"/>
      <c r="T379" s="41"/>
      <c r="U379" s="41"/>
      <c r="V379" s="41"/>
      <c r="W379" s="41"/>
      <c r="X379" s="41"/>
    </row>
    <row r="380" spans="1:24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3"/>
      <c r="L380" s="41"/>
      <c r="M380" s="43"/>
      <c r="N380" s="43"/>
      <c r="O380" s="43"/>
      <c r="P380" s="43"/>
      <c r="Q380" s="43"/>
      <c r="R380" s="43"/>
      <c r="S380" s="41"/>
      <c r="T380" s="41"/>
      <c r="U380" s="41"/>
      <c r="V380" s="41"/>
      <c r="W380" s="41"/>
      <c r="X380" s="41"/>
    </row>
    <row r="381" spans="1:24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3"/>
      <c r="L381" s="41"/>
      <c r="M381" s="43"/>
      <c r="N381" s="43"/>
      <c r="O381" s="43"/>
      <c r="P381" s="43"/>
      <c r="Q381" s="43"/>
      <c r="R381" s="43"/>
      <c r="S381" s="41"/>
      <c r="T381" s="41"/>
      <c r="U381" s="41"/>
      <c r="V381" s="41"/>
      <c r="W381" s="41"/>
      <c r="X381" s="41"/>
    </row>
    <row r="382" spans="1:24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3"/>
      <c r="L382" s="41"/>
      <c r="M382" s="43"/>
      <c r="N382" s="43"/>
      <c r="O382" s="43"/>
      <c r="P382" s="43"/>
      <c r="Q382" s="43"/>
      <c r="R382" s="43"/>
      <c r="S382" s="41"/>
      <c r="T382" s="41"/>
      <c r="U382" s="41"/>
      <c r="V382" s="41"/>
      <c r="W382" s="41"/>
      <c r="X382" s="41"/>
    </row>
    <row r="383" spans="1:24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3"/>
      <c r="L383" s="41"/>
      <c r="M383" s="43"/>
      <c r="N383" s="43"/>
      <c r="O383" s="43"/>
      <c r="P383" s="43"/>
      <c r="Q383" s="43"/>
      <c r="R383" s="43"/>
      <c r="S383" s="41"/>
      <c r="T383" s="41"/>
      <c r="U383" s="41"/>
      <c r="V383" s="41"/>
      <c r="W383" s="41"/>
      <c r="X383" s="41"/>
    </row>
    <row r="384" spans="1:2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3"/>
      <c r="L384" s="41"/>
      <c r="M384" s="43"/>
      <c r="N384" s="43"/>
      <c r="O384" s="43"/>
      <c r="P384" s="43"/>
      <c r="Q384" s="43"/>
      <c r="R384" s="43"/>
      <c r="S384" s="41"/>
      <c r="T384" s="41"/>
      <c r="U384" s="41"/>
      <c r="V384" s="41"/>
      <c r="W384" s="41"/>
      <c r="X384" s="41"/>
    </row>
    <row r="385" spans="1:24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3"/>
      <c r="L385" s="41"/>
      <c r="M385" s="43"/>
      <c r="N385" s="43"/>
      <c r="O385" s="43"/>
      <c r="P385" s="43"/>
      <c r="Q385" s="43"/>
      <c r="R385" s="43"/>
      <c r="S385" s="41"/>
      <c r="T385" s="41"/>
      <c r="U385" s="41"/>
      <c r="V385" s="41"/>
      <c r="W385" s="41"/>
      <c r="X385" s="41"/>
    </row>
    <row r="386" spans="1:24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3"/>
      <c r="L386" s="41"/>
      <c r="M386" s="43"/>
      <c r="N386" s="43"/>
      <c r="O386" s="43"/>
      <c r="P386" s="43"/>
      <c r="Q386" s="43"/>
      <c r="R386" s="43"/>
      <c r="S386" s="41"/>
      <c r="T386" s="41"/>
      <c r="U386" s="41"/>
      <c r="V386" s="41"/>
      <c r="W386" s="41"/>
      <c r="X386" s="41"/>
    </row>
    <row r="387" spans="1:24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3"/>
      <c r="L387" s="41"/>
      <c r="M387" s="43"/>
      <c r="N387" s="43"/>
      <c r="O387" s="43"/>
      <c r="P387" s="43"/>
      <c r="Q387" s="43"/>
      <c r="R387" s="43"/>
      <c r="S387" s="41"/>
      <c r="T387" s="41"/>
      <c r="U387" s="41"/>
      <c r="V387" s="41"/>
      <c r="W387" s="41"/>
      <c r="X387" s="41"/>
    </row>
    <row r="388" spans="1:24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3"/>
      <c r="L388" s="41"/>
      <c r="M388" s="43"/>
      <c r="N388" s="43"/>
      <c r="O388" s="43"/>
      <c r="P388" s="43"/>
      <c r="Q388" s="43"/>
      <c r="R388" s="43"/>
      <c r="S388" s="41"/>
      <c r="T388" s="41"/>
      <c r="U388" s="41"/>
      <c r="V388" s="41"/>
      <c r="W388" s="41"/>
      <c r="X388" s="41"/>
    </row>
    <row r="389" spans="1:24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3"/>
      <c r="L389" s="41"/>
      <c r="M389" s="43"/>
      <c r="N389" s="43"/>
      <c r="O389" s="43"/>
      <c r="P389" s="43"/>
      <c r="Q389" s="43"/>
      <c r="R389" s="43"/>
      <c r="S389" s="41"/>
      <c r="T389" s="41"/>
      <c r="U389" s="41"/>
      <c r="V389" s="41"/>
      <c r="W389" s="41"/>
      <c r="X389" s="41"/>
    </row>
    <row r="390" spans="1:24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3"/>
      <c r="L390" s="41"/>
      <c r="M390" s="43"/>
      <c r="N390" s="43"/>
      <c r="O390" s="43"/>
      <c r="P390" s="43"/>
      <c r="Q390" s="43"/>
      <c r="R390" s="43"/>
      <c r="S390" s="41"/>
      <c r="T390" s="41"/>
      <c r="U390" s="41"/>
      <c r="V390" s="41"/>
      <c r="W390" s="41"/>
      <c r="X390" s="41"/>
    </row>
    <row r="391" spans="1:24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3"/>
      <c r="L391" s="41"/>
      <c r="M391" s="43"/>
      <c r="N391" s="43"/>
      <c r="O391" s="43"/>
      <c r="P391" s="43"/>
      <c r="Q391" s="43"/>
      <c r="R391" s="43"/>
      <c r="S391" s="41"/>
      <c r="T391" s="41"/>
      <c r="U391" s="41"/>
      <c r="V391" s="41"/>
      <c r="W391" s="41"/>
      <c r="X391" s="41"/>
    </row>
    <row r="392" spans="1:24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3"/>
      <c r="L392" s="41"/>
      <c r="M392" s="43"/>
      <c r="N392" s="43"/>
      <c r="O392" s="43"/>
      <c r="P392" s="43"/>
      <c r="Q392" s="43"/>
      <c r="R392" s="43"/>
      <c r="S392" s="41"/>
      <c r="T392" s="41"/>
      <c r="U392" s="41"/>
      <c r="V392" s="41"/>
      <c r="W392" s="41"/>
      <c r="X392" s="41"/>
    </row>
    <row r="393" spans="1:24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3"/>
      <c r="L393" s="41"/>
      <c r="M393" s="43"/>
      <c r="N393" s="43"/>
      <c r="O393" s="43"/>
      <c r="P393" s="43"/>
      <c r="Q393" s="43"/>
      <c r="R393" s="43"/>
      <c r="S393" s="41"/>
      <c r="T393" s="41"/>
      <c r="U393" s="41"/>
      <c r="V393" s="41"/>
      <c r="W393" s="41"/>
      <c r="X393" s="41"/>
    </row>
    <row r="394" spans="1:2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3"/>
      <c r="L394" s="41"/>
      <c r="M394" s="43"/>
      <c r="N394" s="43"/>
      <c r="O394" s="43"/>
      <c r="P394" s="43"/>
      <c r="Q394" s="43"/>
      <c r="R394" s="43"/>
      <c r="S394" s="41"/>
      <c r="T394" s="41"/>
      <c r="U394" s="41"/>
      <c r="V394" s="41"/>
      <c r="W394" s="41"/>
      <c r="X394" s="41"/>
    </row>
    <row r="395" spans="1:24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3"/>
      <c r="L395" s="41"/>
      <c r="M395" s="43"/>
      <c r="N395" s="43"/>
      <c r="O395" s="43"/>
      <c r="P395" s="43"/>
      <c r="Q395" s="43"/>
      <c r="R395" s="43"/>
      <c r="S395" s="41"/>
      <c r="T395" s="41"/>
      <c r="U395" s="41"/>
      <c r="V395" s="41"/>
      <c r="W395" s="41"/>
      <c r="X395" s="41"/>
    </row>
    <row r="396" spans="1:24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3"/>
      <c r="L396" s="41"/>
      <c r="M396" s="43"/>
      <c r="N396" s="43"/>
      <c r="O396" s="43"/>
      <c r="P396" s="43"/>
      <c r="Q396" s="43"/>
      <c r="R396" s="43"/>
      <c r="S396" s="41"/>
      <c r="T396" s="41"/>
      <c r="U396" s="41"/>
      <c r="V396" s="41"/>
      <c r="W396" s="41"/>
      <c r="X396" s="41"/>
    </row>
    <row r="397" spans="1:24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3"/>
      <c r="L397" s="41"/>
      <c r="M397" s="43"/>
      <c r="N397" s="43"/>
      <c r="O397" s="43"/>
      <c r="P397" s="43"/>
      <c r="Q397" s="43"/>
      <c r="R397" s="43"/>
      <c r="S397" s="41"/>
      <c r="T397" s="41"/>
      <c r="U397" s="41"/>
      <c r="V397" s="41"/>
      <c r="W397" s="41"/>
      <c r="X397" s="41"/>
    </row>
    <row r="398" spans="1:24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3"/>
      <c r="L398" s="41"/>
      <c r="M398" s="43"/>
      <c r="N398" s="43"/>
      <c r="O398" s="43"/>
      <c r="P398" s="43"/>
      <c r="Q398" s="43"/>
      <c r="R398" s="43"/>
      <c r="S398" s="41"/>
      <c r="T398" s="41"/>
      <c r="U398" s="41"/>
      <c r="V398" s="41"/>
      <c r="W398" s="41"/>
      <c r="X398" s="41"/>
    </row>
    <row r="399" spans="1:24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3"/>
      <c r="L399" s="41"/>
      <c r="M399" s="43"/>
      <c r="N399" s="43"/>
      <c r="O399" s="43"/>
      <c r="P399" s="43"/>
      <c r="Q399" s="43"/>
      <c r="R399" s="43"/>
      <c r="S399" s="41"/>
      <c r="T399" s="41"/>
      <c r="U399" s="41"/>
      <c r="V399" s="41"/>
      <c r="W399" s="41"/>
      <c r="X399" s="41"/>
    </row>
    <row r="400" spans="1:24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3"/>
      <c r="L400" s="41"/>
      <c r="M400" s="43"/>
      <c r="N400" s="43"/>
      <c r="O400" s="43"/>
      <c r="P400" s="43"/>
      <c r="Q400" s="43"/>
      <c r="R400" s="43"/>
      <c r="S400" s="41"/>
      <c r="T400" s="41"/>
      <c r="U400" s="41"/>
      <c r="V400" s="41"/>
      <c r="W400" s="41"/>
      <c r="X400" s="41"/>
    </row>
    <row r="401" spans="1:24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3"/>
      <c r="L401" s="41"/>
      <c r="M401" s="43"/>
      <c r="N401" s="43"/>
      <c r="O401" s="43"/>
      <c r="P401" s="43"/>
      <c r="Q401" s="43"/>
      <c r="R401" s="43"/>
      <c r="S401" s="41"/>
      <c r="T401" s="41"/>
      <c r="U401" s="41"/>
      <c r="V401" s="41"/>
      <c r="W401" s="41"/>
      <c r="X401" s="41"/>
    </row>
    <row r="402" spans="1:24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3"/>
      <c r="L402" s="41"/>
      <c r="M402" s="43"/>
      <c r="N402" s="43"/>
      <c r="O402" s="43"/>
      <c r="P402" s="43"/>
      <c r="Q402" s="43"/>
      <c r="R402" s="43"/>
      <c r="S402" s="41"/>
      <c r="T402" s="41"/>
      <c r="U402" s="41"/>
      <c r="V402" s="41"/>
      <c r="W402" s="41"/>
      <c r="X402" s="41"/>
    </row>
    <row r="403" spans="1:24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3"/>
      <c r="L403" s="41"/>
      <c r="M403" s="43"/>
      <c r="N403" s="43"/>
      <c r="O403" s="43"/>
      <c r="P403" s="43"/>
      <c r="Q403" s="43"/>
      <c r="R403" s="43"/>
      <c r="S403" s="41"/>
      <c r="T403" s="41"/>
      <c r="U403" s="41"/>
      <c r="V403" s="41"/>
      <c r="W403" s="41"/>
      <c r="X403" s="41"/>
    </row>
    <row r="404" spans="1:2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3"/>
      <c r="L404" s="41"/>
      <c r="M404" s="43"/>
      <c r="N404" s="43"/>
      <c r="O404" s="43"/>
      <c r="P404" s="43"/>
      <c r="Q404" s="43"/>
      <c r="R404" s="43"/>
      <c r="S404" s="41"/>
      <c r="T404" s="41"/>
      <c r="U404" s="41"/>
      <c r="V404" s="41"/>
      <c r="W404" s="41"/>
      <c r="X404" s="41"/>
    </row>
    <row r="405" spans="1:24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3"/>
      <c r="L405" s="41"/>
      <c r="M405" s="43"/>
      <c r="N405" s="43"/>
      <c r="O405" s="43"/>
      <c r="P405" s="43"/>
      <c r="Q405" s="43"/>
      <c r="R405" s="43"/>
      <c r="S405" s="41"/>
      <c r="T405" s="41"/>
      <c r="U405" s="41"/>
      <c r="V405" s="41"/>
      <c r="W405" s="41"/>
      <c r="X405" s="41"/>
    </row>
    <row r="406" spans="1:24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3"/>
      <c r="L406" s="41"/>
      <c r="M406" s="43"/>
      <c r="N406" s="43"/>
      <c r="O406" s="43"/>
      <c r="P406" s="43"/>
      <c r="Q406" s="43"/>
      <c r="R406" s="43"/>
      <c r="S406" s="41"/>
      <c r="T406" s="41"/>
      <c r="U406" s="41"/>
      <c r="V406" s="41"/>
      <c r="W406" s="41"/>
      <c r="X406" s="41"/>
    </row>
    <row r="407" spans="1:24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3"/>
      <c r="L407" s="41"/>
      <c r="M407" s="43"/>
      <c r="N407" s="43"/>
      <c r="O407" s="43"/>
      <c r="P407" s="43"/>
      <c r="Q407" s="43"/>
      <c r="R407" s="43"/>
      <c r="S407" s="41"/>
      <c r="T407" s="41"/>
      <c r="U407" s="41"/>
      <c r="V407" s="41"/>
      <c r="W407" s="41"/>
      <c r="X407" s="41"/>
    </row>
    <row r="408" spans="1:24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3"/>
      <c r="L408" s="41"/>
      <c r="M408" s="43"/>
      <c r="N408" s="43"/>
      <c r="O408" s="43"/>
      <c r="P408" s="43"/>
      <c r="Q408" s="43"/>
      <c r="R408" s="43"/>
      <c r="S408" s="41"/>
      <c r="T408" s="41"/>
      <c r="U408" s="41"/>
      <c r="V408" s="41"/>
      <c r="W408" s="41"/>
      <c r="X408" s="41"/>
    </row>
    <row r="409" spans="1:24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3"/>
      <c r="L409" s="41"/>
      <c r="M409" s="43"/>
      <c r="N409" s="43"/>
      <c r="O409" s="43"/>
      <c r="P409" s="43"/>
      <c r="Q409" s="43"/>
      <c r="R409" s="43"/>
      <c r="S409" s="41"/>
      <c r="T409" s="41"/>
      <c r="U409" s="41"/>
      <c r="V409" s="41"/>
      <c r="W409" s="41"/>
      <c r="X409" s="41"/>
    </row>
    <row r="410" spans="1:24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3"/>
      <c r="L410" s="41"/>
      <c r="M410" s="43"/>
      <c r="N410" s="43"/>
      <c r="O410" s="43"/>
      <c r="P410" s="43"/>
      <c r="Q410" s="43"/>
      <c r="R410" s="43"/>
      <c r="S410" s="41"/>
      <c r="T410" s="41"/>
      <c r="U410" s="41"/>
      <c r="V410" s="41"/>
      <c r="W410" s="41"/>
      <c r="X410" s="41"/>
    </row>
    <row r="411" spans="1:24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3"/>
      <c r="L411" s="41"/>
      <c r="M411" s="43"/>
      <c r="N411" s="43"/>
      <c r="O411" s="43"/>
      <c r="P411" s="43"/>
      <c r="Q411" s="43"/>
      <c r="R411" s="43"/>
      <c r="S411" s="41"/>
      <c r="T411" s="41"/>
      <c r="U411" s="41"/>
      <c r="V411" s="41"/>
      <c r="W411" s="41"/>
      <c r="X411" s="41"/>
    </row>
    <row r="412" spans="1:24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3"/>
      <c r="L412" s="41"/>
      <c r="M412" s="43"/>
      <c r="N412" s="43"/>
      <c r="O412" s="43"/>
      <c r="P412" s="43"/>
      <c r="Q412" s="43"/>
      <c r="R412" s="43"/>
      <c r="S412" s="41"/>
      <c r="T412" s="41"/>
      <c r="U412" s="41"/>
      <c r="V412" s="41"/>
      <c r="W412" s="41"/>
      <c r="X412" s="41"/>
    </row>
    <row r="413" spans="1:24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3"/>
      <c r="L413" s="41"/>
      <c r="M413" s="43"/>
      <c r="N413" s="43"/>
      <c r="O413" s="43"/>
      <c r="P413" s="43"/>
      <c r="Q413" s="43"/>
      <c r="R413" s="43"/>
      <c r="S413" s="41"/>
      <c r="T413" s="41"/>
      <c r="U413" s="41"/>
      <c r="V413" s="41"/>
      <c r="W413" s="41"/>
      <c r="X413" s="41"/>
    </row>
    <row r="414" spans="1:2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3"/>
      <c r="L414" s="41"/>
      <c r="M414" s="43"/>
      <c r="N414" s="43"/>
      <c r="O414" s="43"/>
      <c r="P414" s="43"/>
      <c r="Q414" s="43"/>
      <c r="R414" s="43"/>
      <c r="S414" s="41"/>
      <c r="T414" s="41"/>
      <c r="U414" s="41"/>
      <c r="V414" s="41"/>
      <c r="W414" s="41"/>
      <c r="X414" s="41"/>
    </row>
    <row r="415" spans="1:24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3"/>
      <c r="L415" s="41"/>
      <c r="M415" s="43"/>
      <c r="N415" s="43"/>
      <c r="O415" s="43"/>
      <c r="P415" s="43"/>
      <c r="Q415" s="43"/>
      <c r="R415" s="43"/>
      <c r="S415" s="41"/>
      <c r="T415" s="41"/>
      <c r="U415" s="41"/>
      <c r="V415" s="41"/>
      <c r="W415" s="41"/>
      <c r="X415" s="41"/>
    </row>
    <row r="416" spans="1:24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3"/>
      <c r="L416" s="41"/>
      <c r="M416" s="43"/>
      <c r="N416" s="43"/>
      <c r="O416" s="43"/>
      <c r="P416" s="43"/>
      <c r="Q416" s="43"/>
      <c r="R416" s="43"/>
      <c r="S416" s="41"/>
      <c r="T416" s="41"/>
      <c r="U416" s="41"/>
      <c r="V416" s="41"/>
      <c r="W416" s="41"/>
      <c r="X416" s="41"/>
    </row>
    <row r="417" spans="1:24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3"/>
      <c r="L417" s="41"/>
      <c r="M417" s="43"/>
      <c r="N417" s="43"/>
      <c r="O417" s="43"/>
      <c r="P417" s="43"/>
      <c r="Q417" s="43"/>
      <c r="R417" s="43"/>
      <c r="S417" s="41"/>
      <c r="T417" s="41"/>
      <c r="U417" s="41"/>
      <c r="V417" s="41"/>
      <c r="W417" s="41"/>
      <c r="X417" s="41"/>
    </row>
    <row r="418" spans="1:24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3"/>
      <c r="L418" s="41"/>
      <c r="M418" s="43"/>
      <c r="N418" s="43"/>
      <c r="O418" s="43"/>
      <c r="P418" s="43"/>
      <c r="Q418" s="43"/>
      <c r="R418" s="43"/>
      <c r="S418" s="41"/>
      <c r="T418" s="41"/>
      <c r="U418" s="41"/>
      <c r="V418" s="41"/>
      <c r="W418" s="41"/>
      <c r="X418" s="41"/>
    </row>
    <row r="419" spans="1:24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3"/>
      <c r="L419" s="41"/>
      <c r="M419" s="43"/>
      <c r="N419" s="43"/>
      <c r="O419" s="43"/>
      <c r="P419" s="43"/>
      <c r="Q419" s="43"/>
      <c r="R419" s="43"/>
      <c r="S419" s="41"/>
      <c r="T419" s="41"/>
      <c r="U419" s="41"/>
      <c r="V419" s="41"/>
      <c r="W419" s="41"/>
      <c r="X419" s="41"/>
    </row>
    <row r="420" spans="1:24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3"/>
      <c r="L420" s="41"/>
      <c r="M420" s="43"/>
      <c r="N420" s="43"/>
      <c r="O420" s="43"/>
      <c r="P420" s="43"/>
      <c r="Q420" s="43"/>
      <c r="R420" s="43"/>
      <c r="S420" s="41"/>
      <c r="T420" s="41"/>
      <c r="U420" s="41"/>
      <c r="V420" s="41"/>
      <c r="W420" s="41"/>
      <c r="X420" s="41"/>
    </row>
    <row r="421" spans="1:24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3"/>
      <c r="L421" s="41"/>
      <c r="M421" s="43"/>
      <c r="N421" s="43"/>
      <c r="O421" s="43"/>
      <c r="P421" s="43"/>
      <c r="Q421" s="43"/>
      <c r="R421" s="43"/>
      <c r="S421" s="41"/>
      <c r="T421" s="41"/>
      <c r="U421" s="41"/>
      <c r="V421" s="41"/>
      <c r="W421" s="41"/>
      <c r="X421" s="41"/>
    </row>
    <row r="422" spans="1:24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3"/>
      <c r="L422" s="41"/>
      <c r="M422" s="43"/>
      <c r="N422" s="43"/>
      <c r="O422" s="43"/>
      <c r="P422" s="43"/>
      <c r="Q422" s="43"/>
      <c r="R422" s="43"/>
      <c r="S422" s="41"/>
      <c r="T422" s="41"/>
      <c r="U422" s="41"/>
      <c r="V422" s="41"/>
      <c r="W422" s="41"/>
      <c r="X422" s="41"/>
    </row>
    <row r="423" spans="1:24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3"/>
      <c r="L423" s="41"/>
      <c r="M423" s="43"/>
      <c r="N423" s="43"/>
      <c r="O423" s="43"/>
      <c r="P423" s="43"/>
      <c r="Q423" s="43"/>
      <c r="R423" s="43"/>
      <c r="S423" s="41"/>
      <c r="T423" s="41"/>
      <c r="U423" s="41"/>
      <c r="V423" s="41"/>
      <c r="W423" s="41"/>
      <c r="X423" s="41"/>
    </row>
    <row r="424" spans="1: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3"/>
      <c r="L424" s="41"/>
      <c r="M424" s="43"/>
      <c r="N424" s="43"/>
      <c r="O424" s="43"/>
      <c r="P424" s="43"/>
      <c r="Q424" s="43"/>
      <c r="R424" s="43"/>
      <c r="S424" s="41"/>
      <c r="T424" s="41"/>
      <c r="U424" s="41"/>
      <c r="V424" s="41"/>
      <c r="W424" s="41"/>
      <c r="X424" s="41"/>
    </row>
    <row r="425" spans="1:24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3"/>
      <c r="L425" s="41"/>
      <c r="M425" s="43"/>
      <c r="N425" s="43"/>
      <c r="O425" s="43"/>
      <c r="P425" s="43"/>
      <c r="Q425" s="43"/>
      <c r="R425" s="43"/>
      <c r="S425" s="41"/>
      <c r="T425" s="41"/>
      <c r="U425" s="41"/>
      <c r="V425" s="41"/>
      <c r="W425" s="41"/>
      <c r="X425" s="41"/>
    </row>
    <row r="426" spans="1:24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3"/>
      <c r="L426" s="41"/>
      <c r="M426" s="43"/>
      <c r="N426" s="43"/>
      <c r="O426" s="43"/>
      <c r="P426" s="43"/>
      <c r="Q426" s="43"/>
      <c r="R426" s="43"/>
      <c r="S426" s="41"/>
      <c r="T426" s="41"/>
      <c r="U426" s="41"/>
      <c r="V426" s="41"/>
      <c r="W426" s="41"/>
      <c r="X426" s="41"/>
    </row>
    <row r="427" spans="1:24" s="37" customForma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3"/>
      <c r="L427" s="41"/>
      <c r="M427" s="43"/>
      <c r="N427" s="43"/>
      <c r="O427" s="43"/>
      <c r="P427" s="43"/>
      <c r="Q427" s="43"/>
      <c r="R427" s="43"/>
      <c r="S427" s="41"/>
      <c r="T427" s="41"/>
      <c r="U427" s="41"/>
      <c r="V427" s="41"/>
      <c r="W427" s="41"/>
      <c r="X427" s="41"/>
    </row>
    <row r="428" spans="1:24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3"/>
      <c r="L428" s="41"/>
      <c r="M428" s="43"/>
      <c r="N428" s="43"/>
      <c r="O428" s="43"/>
      <c r="P428" s="43"/>
      <c r="Q428" s="43"/>
      <c r="R428" s="43"/>
      <c r="S428" s="41"/>
      <c r="T428" s="41"/>
      <c r="U428" s="41"/>
      <c r="V428" s="41"/>
      <c r="W428" s="41"/>
      <c r="X428" s="41"/>
    </row>
    <row r="429" spans="1:24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3"/>
      <c r="L429" s="41"/>
      <c r="M429" s="43"/>
      <c r="N429" s="43"/>
      <c r="O429" s="43"/>
      <c r="P429" s="43"/>
      <c r="Q429" s="43"/>
      <c r="R429" s="43"/>
      <c r="S429" s="41"/>
      <c r="T429" s="41"/>
      <c r="U429" s="41"/>
      <c r="V429" s="41"/>
      <c r="W429" s="41"/>
      <c r="X429" s="41"/>
    </row>
    <row r="430" spans="1:24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3"/>
      <c r="L430" s="41"/>
      <c r="M430" s="43"/>
      <c r="N430" s="43"/>
      <c r="O430" s="43"/>
      <c r="P430" s="43"/>
      <c r="Q430" s="43"/>
      <c r="R430" s="43"/>
      <c r="S430" s="41"/>
      <c r="T430" s="41"/>
      <c r="U430" s="41"/>
      <c r="V430" s="41"/>
      <c r="W430" s="41"/>
      <c r="X430" s="41"/>
    </row>
    <row r="431" spans="1:24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3"/>
      <c r="L431" s="41"/>
      <c r="M431" s="43"/>
      <c r="N431" s="43"/>
      <c r="O431" s="43"/>
      <c r="P431" s="43"/>
      <c r="Q431" s="43"/>
      <c r="R431" s="43"/>
      <c r="S431" s="41"/>
      <c r="T431" s="41"/>
      <c r="U431" s="41"/>
      <c r="V431" s="41"/>
      <c r="W431" s="41"/>
      <c r="X431" s="41"/>
    </row>
    <row r="432" spans="1:24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3"/>
      <c r="L432" s="41"/>
      <c r="M432" s="43"/>
      <c r="N432" s="43"/>
      <c r="O432" s="43"/>
      <c r="P432" s="43"/>
      <c r="Q432" s="43"/>
      <c r="R432" s="43"/>
      <c r="S432" s="41"/>
      <c r="T432" s="41"/>
      <c r="U432" s="41"/>
      <c r="V432" s="41"/>
      <c r="W432" s="41"/>
      <c r="X432" s="41"/>
    </row>
    <row r="433" spans="1:24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3"/>
      <c r="L433" s="41"/>
      <c r="M433" s="43"/>
      <c r="N433" s="43"/>
      <c r="O433" s="43"/>
      <c r="P433" s="43"/>
      <c r="Q433" s="43"/>
      <c r="R433" s="43"/>
      <c r="S433" s="41"/>
      <c r="T433" s="41"/>
      <c r="U433" s="41"/>
      <c r="V433" s="41"/>
      <c r="W433" s="41"/>
      <c r="X433" s="41"/>
    </row>
    <row r="434" spans="1:2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3"/>
      <c r="L434" s="41"/>
      <c r="M434" s="43"/>
      <c r="N434" s="43"/>
      <c r="O434" s="43"/>
      <c r="P434" s="43"/>
      <c r="Q434" s="43"/>
      <c r="R434" s="43"/>
      <c r="S434" s="41"/>
      <c r="T434" s="41"/>
      <c r="U434" s="41"/>
      <c r="V434" s="41"/>
      <c r="W434" s="41"/>
      <c r="X434" s="41"/>
    </row>
    <row r="435" spans="1:24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3"/>
      <c r="L435" s="41"/>
      <c r="M435" s="43"/>
      <c r="N435" s="43"/>
      <c r="O435" s="43"/>
      <c r="P435" s="43"/>
      <c r="Q435" s="43"/>
      <c r="R435" s="43"/>
      <c r="S435" s="41"/>
      <c r="T435" s="41"/>
      <c r="U435" s="41"/>
      <c r="V435" s="41"/>
      <c r="W435" s="41"/>
      <c r="X435" s="41"/>
    </row>
    <row r="436" spans="1:24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3"/>
      <c r="L436" s="41"/>
      <c r="M436" s="43"/>
      <c r="N436" s="43"/>
      <c r="O436" s="43"/>
      <c r="P436" s="43"/>
      <c r="Q436" s="43"/>
      <c r="R436" s="43"/>
      <c r="S436" s="41"/>
      <c r="T436" s="41"/>
      <c r="U436" s="41"/>
      <c r="V436" s="41"/>
      <c r="W436" s="41"/>
      <c r="X436" s="41"/>
    </row>
    <row r="437" spans="1:24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3"/>
      <c r="L437" s="41"/>
      <c r="M437" s="43"/>
      <c r="N437" s="43"/>
      <c r="O437" s="43"/>
      <c r="P437" s="43"/>
      <c r="Q437" s="43"/>
      <c r="R437" s="43"/>
      <c r="S437" s="41"/>
      <c r="T437" s="41"/>
      <c r="U437" s="41"/>
      <c r="V437" s="41"/>
      <c r="W437" s="41"/>
      <c r="X437" s="41"/>
    </row>
    <row r="438" spans="1:24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3"/>
      <c r="L438" s="41"/>
      <c r="M438" s="43"/>
      <c r="N438" s="43"/>
      <c r="O438" s="43"/>
      <c r="P438" s="43"/>
      <c r="Q438" s="43"/>
      <c r="R438" s="43"/>
      <c r="S438" s="41"/>
      <c r="T438" s="41"/>
      <c r="U438" s="41"/>
      <c r="V438" s="41"/>
      <c r="W438" s="41"/>
      <c r="X438" s="41"/>
    </row>
    <row r="439" spans="1:24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3"/>
      <c r="L439" s="41"/>
      <c r="M439" s="43"/>
      <c r="N439" s="43"/>
      <c r="O439" s="43"/>
      <c r="P439" s="43"/>
      <c r="Q439" s="43"/>
      <c r="R439" s="43"/>
      <c r="S439" s="41"/>
      <c r="T439" s="41"/>
      <c r="U439" s="41"/>
      <c r="V439" s="41"/>
      <c r="W439" s="41"/>
      <c r="X439" s="41"/>
    </row>
    <row r="440" spans="1:24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3"/>
      <c r="L440" s="41"/>
      <c r="M440" s="43"/>
      <c r="N440" s="43"/>
      <c r="O440" s="43"/>
      <c r="P440" s="43"/>
      <c r="Q440" s="43"/>
      <c r="R440" s="43"/>
      <c r="S440" s="41"/>
      <c r="T440" s="41"/>
      <c r="U440" s="41"/>
      <c r="V440" s="41"/>
      <c r="W440" s="41"/>
      <c r="X440" s="41"/>
    </row>
    <row r="441" spans="1:24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3"/>
      <c r="L441" s="41"/>
      <c r="M441" s="43"/>
      <c r="N441" s="43"/>
      <c r="O441" s="43"/>
      <c r="P441" s="43"/>
      <c r="Q441" s="43"/>
      <c r="R441" s="43"/>
      <c r="S441" s="41"/>
      <c r="T441" s="41"/>
      <c r="U441" s="41"/>
      <c r="V441" s="41"/>
      <c r="W441" s="41"/>
      <c r="X441" s="41"/>
    </row>
    <row r="442" spans="1:24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3"/>
      <c r="L442" s="41"/>
      <c r="M442" s="43"/>
      <c r="N442" s="43"/>
      <c r="O442" s="43"/>
      <c r="P442" s="43"/>
      <c r="Q442" s="43"/>
      <c r="R442" s="43"/>
      <c r="S442" s="41"/>
      <c r="T442" s="41"/>
      <c r="U442" s="41"/>
      <c r="V442" s="41"/>
      <c r="W442" s="41"/>
      <c r="X442" s="41"/>
    </row>
    <row r="443" spans="1:24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3"/>
      <c r="L443" s="41"/>
      <c r="M443" s="43"/>
      <c r="N443" s="43"/>
      <c r="O443" s="43"/>
      <c r="P443" s="43"/>
      <c r="Q443" s="43"/>
      <c r="R443" s="43"/>
      <c r="S443" s="41"/>
      <c r="T443" s="41"/>
      <c r="U443" s="41"/>
      <c r="V443" s="41"/>
      <c r="W443" s="41"/>
      <c r="X443" s="41"/>
    </row>
    <row r="444" spans="1:2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3"/>
      <c r="L444" s="41"/>
      <c r="M444" s="43"/>
      <c r="N444" s="43"/>
      <c r="O444" s="43"/>
      <c r="P444" s="43"/>
      <c r="Q444" s="43"/>
      <c r="R444" s="43"/>
      <c r="S444" s="41"/>
      <c r="T444" s="41"/>
      <c r="U444" s="41"/>
      <c r="V444" s="41"/>
      <c r="W444" s="41"/>
      <c r="X444" s="41"/>
    </row>
    <row r="445" spans="1:24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3"/>
      <c r="L445" s="41"/>
      <c r="M445" s="43"/>
      <c r="N445" s="43"/>
      <c r="O445" s="43"/>
      <c r="P445" s="43"/>
      <c r="Q445" s="43"/>
      <c r="R445" s="43"/>
      <c r="S445" s="41"/>
      <c r="T445" s="41"/>
      <c r="U445" s="41"/>
      <c r="V445" s="41"/>
      <c r="W445" s="41"/>
      <c r="X445" s="41"/>
    </row>
    <row r="446" spans="1:24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3"/>
      <c r="L446" s="41"/>
      <c r="M446" s="43"/>
      <c r="N446" s="43"/>
      <c r="O446" s="43"/>
      <c r="P446" s="43"/>
      <c r="Q446" s="43"/>
      <c r="R446" s="43"/>
      <c r="S446" s="41"/>
      <c r="T446" s="41"/>
      <c r="U446" s="41"/>
      <c r="V446" s="41"/>
      <c r="W446" s="41"/>
      <c r="X446" s="41"/>
    </row>
    <row r="447" spans="1:24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3"/>
      <c r="L447" s="41"/>
      <c r="M447" s="43"/>
      <c r="N447" s="43"/>
      <c r="O447" s="43"/>
      <c r="P447" s="43"/>
      <c r="Q447" s="43"/>
      <c r="R447" s="43"/>
      <c r="S447" s="41"/>
      <c r="T447" s="41"/>
      <c r="U447" s="41"/>
      <c r="V447" s="41"/>
      <c r="W447" s="41"/>
      <c r="X447" s="41"/>
    </row>
    <row r="448" spans="1:24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3"/>
      <c r="L448" s="41"/>
      <c r="M448" s="43"/>
      <c r="N448" s="43"/>
      <c r="O448" s="43"/>
      <c r="P448" s="43"/>
      <c r="Q448" s="43"/>
      <c r="R448" s="43"/>
      <c r="S448" s="41"/>
      <c r="T448" s="41"/>
      <c r="U448" s="41"/>
      <c r="V448" s="41"/>
      <c r="W448" s="41"/>
      <c r="X448" s="41"/>
    </row>
    <row r="449" spans="1:24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3"/>
      <c r="L449" s="41"/>
      <c r="M449" s="43"/>
      <c r="N449" s="43"/>
      <c r="O449" s="43"/>
      <c r="P449" s="43"/>
      <c r="Q449" s="43"/>
      <c r="R449" s="43"/>
      <c r="S449" s="41"/>
      <c r="T449" s="41"/>
      <c r="U449" s="41"/>
      <c r="V449" s="41"/>
      <c r="W449" s="41"/>
      <c r="X449" s="41"/>
    </row>
    <row r="450" spans="1:24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3"/>
      <c r="L450" s="41"/>
      <c r="M450" s="43"/>
      <c r="N450" s="43"/>
      <c r="O450" s="43"/>
      <c r="P450" s="43"/>
      <c r="Q450" s="43"/>
      <c r="R450" s="43"/>
      <c r="S450" s="41"/>
      <c r="T450" s="41"/>
      <c r="U450" s="41"/>
      <c r="V450" s="41"/>
      <c r="W450" s="41"/>
      <c r="X450" s="41"/>
    </row>
    <row r="451" spans="1:24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3"/>
      <c r="L451" s="41"/>
      <c r="M451" s="43"/>
      <c r="N451" s="43"/>
      <c r="O451" s="43"/>
      <c r="P451" s="43"/>
      <c r="Q451" s="43"/>
      <c r="R451" s="43"/>
      <c r="S451" s="41"/>
      <c r="T451" s="41"/>
      <c r="U451" s="41"/>
      <c r="V451" s="41"/>
      <c r="W451" s="41"/>
      <c r="X451" s="41"/>
    </row>
    <row r="452" spans="1:24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3"/>
      <c r="L452" s="41"/>
      <c r="M452" s="43"/>
      <c r="N452" s="43"/>
      <c r="O452" s="43"/>
      <c r="P452" s="43"/>
      <c r="Q452" s="43"/>
      <c r="R452" s="43"/>
      <c r="S452" s="41"/>
      <c r="T452" s="41"/>
      <c r="U452" s="41"/>
      <c r="V452" s="41"/>
      <c r="W452" s="41"/>
      <c r="X452" s="41"/>
    </row>
    <row r="453" spans="1:24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3"/>
      <c r="L453" s="41"/>
      <c r="M453" s="43"/>
      <c r="N453" s="43"/>
      <c r="O453" s="43"/>
      <c r="P453" s="43"/>
      <c r="Q453" s="43"/>
      <c r="R453" s="43"/>
      <c r="S453" s="41"/>
      <c r="T453" s="41"/>
      <c r="U453" s="41"/>
      <c r="V453" s="41"/>
      <c r="W453" s="41"/>
      <c r="X453" s="41"/>
    </row>
    <row r="454" spans="1:2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3"/>
      <c r="L454" s="41"/>
      <c r="M454" s="43"/>
      <c r="N454" s="43"/>
      <c r="O454" s="43"/>
      <c r="P454" s="43"/>
      <c r="Q454" s="43"/>
      <c r="R454" s="43"/>
      <c r="S454" s="41"/>
      <c r="T454" s="41"/>
      <c r="U454" s="41"/>
      <c r="V454" s="41"/>
      <c r="W454" s="41"/>
      <c r="X454" s="41"/>
    </row>
    <row r="455" spans="1:24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3"/>
      <c r="L455" s="41"/>
      <c r="M455" s="43"/>
      <c r="N455" s="43"/>
      <c r="O455" s="43"/>
      <c r="P455" s="43"/>
      <c r="Q455" s="43"/>
      <c r="R455" s="43"/>
      <c r="S455" s="41"/>
      <c r="T455" s="41"/>
      <c r="U455" s="41"/>
      <c r="V455" s="41"/>
      <c r="W455" s="41"/>
      <c r="X455" s="41"/>
    </row>
    <row r="456" spans="1:24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3"/>
      <c r="L456" s="41"/>
      <c r="M456" s="43"/>
      <c r="N456" s="43"/>
      <c r="O456" s="43"/>
      <c r="P456" s="43"/>
      <c r="Q456" s="43"/>
      <c r="R456" s="43"/>
      <c r="S456" s="41"/>
      <c r="T456" s="41"/>
      <c r="U456" s="41"/>
      <c r="V456" s="41"/>
      <c r="W456" s="41"/>
      <c r="X456" s="41"/>
    </row>
    <row r="457" spans="1:24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3"/>
      <c r="L457" s="41"/>
      <c r="M457" s="43"/>
      <c r="N457" s="43"/>
      <c r="O457" s="43"/>
      <c r="P457" s="43"/>
      <c r="Q457" s="43"/>
      <c r="R457" s="43"/>
      <c r="S457" s="41"/>
      <c r="T457" s="41"/>
      <c r="U457" s="41"/>
      <c r="V457" s="41"/>
      <c r="W457" s="41"/>
      <c r="X457" s="41"/>
    </row>
    <row r="458" spans="1:24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3"/>
      <c r="L458" s="41"/>
      <c r="M458" s="43"/>
      <c r="N458" s="43"/>
      <c r="O458" s="43"/>
      <c r="P458" s="43"/>
      <c r="Q458" s="43"/>
      <c r="R458" s="43"/>
      <c r="S458" s="41"/>
      <c r="T458" s="41"/>
      <c r="U458" s="41"/>
      <c r="V458" s="41"/>
      <c r="W458" s="41"/>
      <c r="X458" s="41"/>
    </row>
    <row r="459" spans="1:24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3"/>
      <c r="L459" s="41"/>
      <c r="M459" s="43"/>
      <c r="N459" s="43"/>
      <c r="O459" s="43"/>
      <c r="P459" s="43"/>
      <c r="Q459" s="43"/>
      <c r="R459" s="43"/>
      <c r="S459" s="41"/>
      <c r="T459" s="41"/>
      <c r="U459" s="41"/>
      <c r="V459" s="41"/>
      <c r="W459" s="41"/>
      <c r="X459" s="41"/>
    </row>
    <row r="460" spans="1:24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3"/>
      <c r="L460" s="41"/>
      <c r="M460" s="43"/>
      <c r="N460" s="43"/>
      <c r="O460" s="43"/>
      <c r="P460" s="43"/>
      <c r="Q460" s="43"/>
      <c r="R460" s="43"/>
      <c r="S460" s="41"/>
      <c r="T460" s="41"/>
      <c r="U460" s="41"/>
      <c r="V460" s="41"/>
      <c r="W460" s="41"/>
      <c r="X460" s="41"/>
    </row>
    <row r="461" spans="1:24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3"/>
      <c r="L461" s="41"/>
      <c r="M461" s="43"/>
      <c r="N461" s="43"/>
      <c r="O461" s="43"/>
      <c r="P461" s="43"/>
      <c r="Q461" s="43"/>
      <c r="R461" s="43"/>
      <c r="S461" s="41"/>
      <c r="T461" s="41"/>
      <c r="U461" s="41"/>
      <c r="V461" s="41"/>
      <c r="W461" s="41"/>
      <c r="X461" s="41"/>
    </row>
    <row r="462" spans="1:24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3"/>
      <c r="L462" s="41"/>
      <c r="M462" s="43"/>
      <c r="N462" s="43"/>
      <c r="O462" s="43"/>
      <c r="P462" s="43"/>
      <c r="Q462" s="43"/>
      <c r="R462" s="43"/>
      <c r="S462" s="41"/>
      <c r="T462" s="41"/>
      <c r="U462" s="41"/>
      <c r="V462" s="41"/>
      <c r="W462" s="41"/>
      <c r="X462" s="41"/>
    </row>
    <row r="463" spans="1:24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3"/>
      <c r="L463" s="41"/>
      <c r="M463" s="43"/>
      <c r="N463" s="43"/>
      <c r="O463" s="43"/>
      <c r="P463" s="43"/>
      <c r="Q463" s="43"/>
      <c r="R463" s="43"/>
      <c r="S463" s="41"/>
      <c r="T463" s="41"/>
      <c r="U463" s="41"/>
      <c r="V463" s="41"/>
      <c r="W463" s="41"/>
      <c r="X463" s="41"/>
    </row>
    <row r="464" spans="1:2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3"/>
      <c r="L464" s="41"/>
      <c r="M464" s="43"/>
      <c r="N464" s="43"/>
      <c r="O464" s="43"/>
      <c r="P464" s="43"/>
      <c r="Q464" s="43"/>
      <c r="R464" s="43"/>
      <c r="S464" s="41"/>
      <c r="T464" s="41"/>
      <c r="U464" s="41"/>
      <c r="V464" s="41"/>
      <c r="W464" s="41"/>
      <c r="X464" s="41"/>
    </row>
    <row r="465" spans="1:24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3"/>
      <c r="L465" s="41"/>
      <c r="M465" s="43"/>
      <c r="N465" s="43"/>
      <c r="O465" s="43"/>
      <c r="P465" s="43"/>
      <c r="Q465" s="43"/>
      <c r="R465" s="43"/>
      <c r="S465" s="41"/>
      <c r="T465" s="41"/>
      <c r="U465" s="41"/>
      <c r="V465" s="41"/>
      <c r="W465" s="41"/>
      <c r="X465" s="41"/>
    </row>
    <row r="466" spans="1:24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3"/>
      <c r="L466" s="41"/>
      <c r="M466" s="43"/>
      <c r="N466" s="43"/>
      <c r="O466" s="43"/>
      <c r="P466" s="43"/>
      <c r="Q466" s="43"/>
      <c r="R466" s="43"/>
      <c r="S466" s="41"/>
      <c r="T466" s="41"/>
      <c r="U466" s="41"/>
      <c r="V466" s="41"/>
      <c r="W466" s="41"/>
      <c r="X466" s="41"/>
    </row>
    <row r="467" spans="1:24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3"/>
      <c r="L467" s="41"/>
      <c r="M467" s="43"/>
      <c r="N467" s="43"/>
      <c r="O467" s="43"/>
      <c r="P467" s="43"/>
      <c r="Q467" s="43"/>
      <c r="R467" s="43"/>
      <c r="S467" s="41"/>
      <c r="T467" s="41"/>
      <c r="U467" s="41"/>
      <c r="V467" s="41"/>
      <c r="W467" s="41"/>
      <c r="X467" s="41"/>
    </row>
    <row r="468" spans="1:24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3"/>
      <c r="L468" s="41"/>
      <c r="M468" s="43"/>
      <c r="N468" s="43"/>
      <c r="O468" s="43"/>
      <c r="P468" s="43"/>
      <c r="Q468" s="43"/>
      <c r="R468" s="43"/>
      <c r="S468" s="41"/>
      <c r="T468" s="41"/>
      <c r="U468" s="41"/>
      <c r="V468" s="41"/>
      <c r="W468" s="41"/>
      <c r="X468" s="41"/>
    </row>
    <row r="469" spans="1:24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3"/>
      <c r="L469" s="41"/>
      <c r="M469" s="43"/>
      <c r="N469" s="43"/>
      <c r="O469" s="43"/>
      <c r="P469" s="43"/>
      <c r="Q469" s="43"/>
      <c r="R469" s="43"/>
      <c r="S469" s="41"/>
      <c r="T469" s="41"/>
      <c r="U469" s="41"/>
      <c r="V469" s="41"/>
      <c r="W469" s="41"/>
      <c r="X469" s="41"/>
    </row>
    <row r="470" spans="1:24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3"/>
      <c r="L470" s="41"/>
      <c r="M470" s="43"/>
      <c r="N470" s="43"/>
      <c r="O470" s="43"/>
      <c r="P470" s="43"/>
      <c r="Q470" s="43"/>
      <c r="R470" s="43"/>
      <c r="S470" s="41"/>
      <c r="T470" s="41"/>
      <c r="U470" s="41"/>
      <c r="V470" s="41"/>
      <c r="W470" s="41"/>
      <c r="X470" s="41"/>
    </row>
    <row r="471" spans="1:24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3"/>
      <c r="L471" s="41"/>
      <c r="M471" s="43"/>
      <c r="N471" s="43"/>
      <c r="O471" s="43"/>
      <c r="P471" s="43"/>
      <c r="Q471" s="43"/>
      <c r="R471" s="43"/>
      <c r="S471" s="41"/>
      <c r="T471" s="41"/>
      <c r="U471" s="41"/>
      <c r="V471" s="41"/>
      <c r="W471" s="41"/>
      <c r="X471" s="41"/>
    </row>
    <row r="472" spans="1:24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3"/>
      <c r="L472" s="41"/>
      <c r="M472" s="43"/>
      <c r="N472" s="43"/>
      <c r="O472" s="43"/>
      <c r="P472" s="43"/>
      <c r="Q472" s="43"/>
      <c r="R472" s="43"/>
      <c r="S472" s="41"/>
      <c r="T472" s="41"/>
      <c r="U472" s="41"/>
      <c r="V472" s="41"/>
      <c r="W472" s="41"/>
      <c r="X472" s="41"/>
    </row>
    <row r="473" spans="1:24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3"/>
      <c r="L473" s="41"/>
      <c r="M473" s="43"/>
      <c r="N473" s="43"/>
      <c r="O473" s="43"/>
      <c r="P473" s="43"/>
      <c r="Q473" s="43"/>
      <c r="R473" s="43"/>
      <c r="S473" s="41"/>
      <c r="T473" s="41"/>
      <c r="U473" s="41"/>
      <c r="V473" s="41"/>
      <c r="W473" s="41"/>
      <c r="X473" s="41"/>
    </row>
    <row r="474" spans="1:2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3"/>
      <c r="L474" s="41"/>
      <c r="M474" s="43"/>
      <c r="N474" s="43"/>
      <c r="O474" s="43"/>
      <c r="P474" s="43"/>
      <c r="Q474" s="43"/>
      <c r="R474" s="43"/>
      <c r="S474" s="41"/>
      <c r="T474" s="41"/>
      <c r="U474" s="41"/>
      <c r="V474" s="41"/>
      <c r="W474" s="41"/>
      <c r="X474" s="41"/>
    </row>
    <row r="475" spans="1:24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3"/>
      <c r="L475" s="41"/>
      <c r="M475" s="43"/>
      <c r="N475" s="43"/>
      <c r="O475" s="43"/>
      <c r="P475" s="43"/>
      <c r="Q475" s="43"/>
      <c r="R475" s="43"/>
      <c r="S475" s="41"/>
      <c r="T475" s="41"/>
      <c r="U475" s="41"/>
      <c r="V475" s="41"/>
      <c r="W475" s="41"/>
      <c r="X475" s="41"/>
    </row>
    <row r="476" spans="1:24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3"/>
      <c r="L476" s="41"/>
      <c r="M476" s="43"/>
      <c r="N476" s="43"/>
      <c r="O476" s="43"/>
      <c r="P476" s="43"/>
      <c r="Q476" s="43"/>
      <c r="R476" s="43"/>
      <c r="S476" s="41"/>
      <c r="T476" s="41"/>
      <c r="U476" s="41"/>
      <c r="V476" s="41"/>
      <c r="W476" s="41"/>
      <c r="X476" s="41"/>
    </row>
    <row r="477" spans="1:24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3"/>
      <c r="L477" s="41"/>
      <c r="M477" s="43"/>
      <c r="N477" s="43"/>
      <c r="O477" s="43"/>
      <c r="P477" s="43"/>
      <c r="Q477" s="43"/>
      <c r="R477" s="43"/>
      <c r="S477" s="41"/>
      <c r="T477" s="41"/>
      <c r="U477" s="41"/>
      <c r="V477" s="41"/>
      <c r="W477" s="41"/>
      <c r="X477" s="41"/>
    </row>
    <row r="478" spans="1:24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3"/>
      <c r="L478" s="41"/>
      <c r="M478" s="43"/>
      <c r="N478" s="43"/>
      <c r="O478" s="43"/>
      <c r="P478" s="43"/>
      <c r="Q478" s="43"/>
      <c r="R478" s="43"/>
      <c r="S478" s="41"/>
      <c r="T478" s="41"/>
      <c r="U478" s="41"/>
      <c r="V478" s="41"/>
      <c r="W478" s="41"/>
      <c r="X478" s="41"/>
    </row>
    <row r="479" spans="1:24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3"/>
      <c r="L479" s="41"/>
      <c r="M479" s="43"/>
      <c r="N479" s="43"/>
      <c r="O479" s="43"/>
      <c r="P479" s="43"/>
      <c r="Q479" s="43"/>
      <c r="R479" s="43"/>
      <c r="S479" s="41"/>
      <c r="T479" s="41"/>
      <c r="U479" s="41"/>
      <c r="V479" s="41"/>
      <c r="W479" s="41"/>
      <c r="X479" s="41"/>
    </row>
    <row r="480" spans="1:24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3"/>
      <c r="L480" s="41"/>
      <c r="M480" s="43"/>
      <c r="N480" s="43"/>
      <c r="O480" s="43"/>
      <c r="P480" s="43"/>
      <c r="Q480" s="43"/>
      <c r="R480" s="43"/>
      <c r="S480" s="41"/>
      <c r="T480" s="41"/>
      <c r="U480" s="41"/>
      <c r="V480" s="41"/>
      <c r="W480" s="41"/>
      <c r="X480" s="41"/>
    </row>
    <row r="481" spans="1:24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3"/>
      <c r="L481" s="41"/>
      <c r="M481" s="43"/>
      <c r="N481" s="43"/>
      <c r="O481" s="43"/>
      <c r="P481" s="43"/>
      <c r="Q481" s="43"/>
      <c r="R481" s="43"/>
      <c r="S481" s="41"/>
      <c r="T481" s="41"/>
      <c r="U481" s="41"/>
      <c r="V481" s="41"/>
      <c r="W481" s="41"/>
      <c r="X481" s="41"/>
    </row>
    <row r="482" spans="1:24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3"/>
      <c r="L482" s="41"/>
      <c r="M482" s="43"/>
      <c r="N482" s="43"/>
      <c r="O482" s="43"/>
      <c r="P482" s="43"/>
      <c r="Q482" s="43"/>
      <c r="R482" s="43"/>
      <c r="S482" s="41"/>
      <c r="T482" s="41"/>
      <c r="U482" s="41"/>
      <c r="V482" s="41"/>
      <c r="W482" s="41"/>
      <c r="X482" s="41"/>
    </row>
    <row r="483" spans="1:24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3"/>
      <c r="L483" s="41"/>
      <c r="M483" s="43"/>
      <c r="N483" s="43"/>
      <c r="O483" s="43"/>
      <c r="P483" s="43"/>
      <c r="Q483" s="43"/>
      <c r="R483" s="43"/>
      <c r="S483" s="41"/>
      <c r="T483" s="41"/>
      <c r="U483" s="41"/>
      <c r="V483" s="41"/>
      <c r="W483" s="41"/>
      <c r="X483" s="41"/>
    </row>
    <row r="484" spans="1:2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3"/>
      <c r="L484" s="41"/>
      <c r="M484" s="43"/>
      <c r="N484" s="43"/>
      <c r="O484" s="43"/>
      <c r="P484" s="43"/>
      <c r="Q484" s="43"/>
      <c r="R484" s="43"/>
      <c r="S484" s="41"/>
      <c r="T484" s="41"/>
      <c r="U484" s="41"/>
      <c r="V484" s="41"/>
      <c r="W484" s="41"/>
      <c r="X484" s="41"/>
    </row>
    <row r="485" spans="1:24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3"/>
      <c r="L485" s="41"/>
      <c r="M485" s="43"/>
      <c r="N485" s="43"/>
      <c r="O485" s="43"/>
      <c r="P485" s="43"/>
      <c r="Q485" s="43"/>
      <c r="R485" s="43"/>
      <c r="S485" s="41"/>
      <c r="T485" s="41"/>
      <c r="U485" s="41"/>
      <c r="V485" s="41"/>
      <c r="W485" s="41"/>
      <c r="X485" s="41"/>
    </row>
    <row r="486" spans="1:24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3"/>
      <c r="L486" s="41"/>
      <c r="M486" s="43"/>
      <c r="N486" s="43"/>
      <c r="O486" s="43"/>
      <c r="P486" s="43"/>
      <c r="Q486" s="43"/>
      <c r="R486" s="43"/>
      <c r="S486" s="41"/>
      <c r="T486" s="41"/>
      <c r="U486" s="41"/>
      <c r="V486" s="41"/>
      <c r="W486" s="41"/>
      <c r="X486" s="41"/>
    </row>
    <row r="487" spans="1:24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3"/>
      <c r="L487" s="41"/>
      <c r="M487" s="43"/>
      <c r="N487" s="43"/>
      <c r="O487" s="43"/>
      <c r="P487" s="43"/>
      <c r="Q487" s="43"/>
      <c r="R487" s="43"/>
      <c r="S487" s="41"/>
      <c r="T487" s="41"/>
      <c r="U487" s="41"/>
      <c r="V487" s="41"/>
      <c r="W487" s="41"/>
      <c r="X487" s="41"/>
    </row>
    <row r="488" spans="1:24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3"/>
      <c r="L488" s="41"/>
      <c r="M488" s="43"/>
      <c r="N488" s="43"/>
      <c r="O488" s="43"/>
      <c r="P488" s="43"/>
      <c r="Q488" s="43"/>
      <c r="R488" s="43"/>
      <c r="S488" s="41"/>
      <c r="T488" s="41"/>
      <c r="U488" s="41"/>
      <c r="V488" s="41"/>
      <c r="W488" s="41"/>
      <c r="X488" s="41"/>
    </row>
    <row r="489" spans="1:24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3"/>
      <c r="L489" s="41"/>
      <c r="M489" s="43"/>
      <c r="N489" s="43"/>
      <c r="O489" s="43"/>
      <c r="P489" s="43"/>
      <c r="Q489" s="43"/>
      <c r="R489" s="43"/>
      <c r="S489" s="41"/>
      <c r="T489" s="41"/>
      <c r="U489" s="41"/>
      <c r="V489" s="41"/>
      <c r="W489" s="41"/>
      <c r="X489" s="41"/>
    </row>
    <row r="490" spans="1:24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3"/>
      <c r="L490" s="41"/>
      <c r="M490" s="43"/>
      <c r="N490" s="43"/>
      <c r="O490" s="43"/>
      <c r="P490" s="43"/>
      <c r="Q490" s="43"/>
      <c r="R490" s="43"/>
      <c r="S490" s="41"/>
      <c r="T490" s="41"/>
      <c r="U490" s="41"/>
      <c r="V490" s="41"/>
      <c r="W490" s="41"/>
      <c r="X490" s="41"/>
    </row>
    <row r="491" spans="1:24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3"/>
      <c r="L491" s="41"/>
      <c r="M491" s="43"/>
      <c r="N491" s="43"/>
      <c r="O491" s="43"/>
      <c r="P491" s="43"/>
      <c r="Q491" s="43"/>
      <c r="R491" s="43"/>
      <c r="S491" s="41"/>
      <c r="T491" s="41"/>
      <c r="U491" s="41"/>
      <c r="V491" s="41"/>
      <c r="W491" s="41"/>
      <c r="X491" s="41"/>
    </row>
    <row r="492" spans="1:24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3"/>
      <c r="L492" s="41"/>
      <c r="M492" s="43"/>
      <c r="N492" s="43"/>
      <c r="O492" s="43"/>
      <c r="P492" s="43"/>
      <c r="Q492" s="43"/>
      <c r="R492" s="43"/>
      <c r="S492" s="41"/>
      <c r="T492" s="41"/>
      <c r="U492" s="41"/>
      <c r="V492" s="41"/>
      <c r="W492" s="41"/>
      <c r="X492" s="41"/>
    </row>
    <row r="493" spans="1:24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3"/>
      <c r="L493" s="41"/>
      <c r="M493" s="43"/>
      <c r="N493" s="43"/>
      <c r="O493" s="43"/>
      <c r="P493" s="43"/>
      <c r="Q493" s="43"/>
      <c r="R493" s="43"/>
      <c r="S493" s="41"/>
      <c r="T493" s="41"/>
      <c r="U493" s="41"/>
      <c r="V493" s="41"/>
      <c r="W493" s="41"/>
      <c r="X493" s="41"/>
    </row>
    <row r="494" spans="1:2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3"/>
      <c r="L494" s="41"/>
      <c r="M494" s="43"/>
      <c r="N494" s="43"/>
      <c r="O494" s="43"/>
      <c r="P494" s="43"/>
      <c r="Q494" s="43"/>
      <c r="R494" s="43"/>
      <c r="S494" s="41"/>
      <c r="T494" s="41"/>
      <c r="U494" s="41"/>
      <c r="V494" s="41"/>
      <c r="W494" s="41"/>
      <c r="X494" s="41"/>
    </row>
    <row r="495" spans="1:24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3"/>
      <c r="L495" s="41"/>
      <c r="M495" s="43"/>
      <c r="N495" s="43"/>
      <c r="O495" s="43"/>
      <c r="P495" s="43"/>
      <c r="Q495" s="43"/>
      <c r="R495" s="43"/>
      <c r="S495" s="41"/>
      <c r="T495" s="41"/>
      <c r="U495" s="41"/>
      <c r="V495" s="41"/>
      <c r="W495" s="41"/>
      <c r="X495" s="41"/>
    </row>
    <row r="496" spans="1:24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3"/>
      <c r="L496" s="41"/>
      <c r="M496" s="43"/>
      <c r="N496" s="43"/>
      <c r="O496" s="43"/>
      <c r="P496" s="43"/>
      <c r="Q496" s="43"/>
      <c r="R496" s="43"/>
      <c r="S496" s="41"/>
      <c r="T496" s="41"/>
      <c r="U496" s="41"/>
      <c r="V496" s="41"/>
      <c r="W496" s="41"/>
      <c r="X496" s="41"/>
    </row>
    <row r="497" spans="1:24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3"/>
      <c r="L497" s="41"/>
      <c r="M497" s="43"/>
      <c r="N497" s="43"/>
      <c r="O497" s="43"/>
      <c r="P497" s="43"/>
      <c r="Q497" s="43"/>
      <c r="R497" s="43"/>
      <c r="S497" s="41"/>
      <c r="T497" s="41"/>
      <c r="U497" s="41"/>
      <c r="V497" s="41"/>
      <c r="W497" s="41"/>
      <c r="X497" s="41"/>
    </row>
    <row r="498" spans="1:24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3"/>
      <c r="L498" s="41"/>
      <c r="M498" s="43"/>
      <c r="N498" s="43"/>
      <c r="O498" s="43"/>
      <c r="P498" s="43"/>
      <c r="Q498" s="43"/>
      <c r="R498" s="43"/>
      <c r="S498" s="41"/>
      <c r="T498" s="41"/>
      <c r="U498" s="41"/>
      <c r="V498" s="41"/>
      <c r="W498" s="41"/>
      <c r="X498" s="41"/>
    </row>
    <row r="499" spans="1:24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3"/>
      <c r="L499" s="41"/>
      <c r="M499" s="43"/>
      <c r="N499" s="43"/>
      <c r="O499" s="43"/>
      <c r="P499" s="43"/>
      <c r="Q499" s="43"/>
      <c r="R499" s="43"/>
      <c r="S499" s="41"/>
      <c r="T499" s="41"/>
      <c r="U499" s="41"/>
      <c r="V499" s="41"/>
      <c r="W499" s="41"/>
      <c r="X499" s="41"/>
    </row>
    <row r="500" spans="1:24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3"/>
      <c r="L500" s="41"/>
      <c r="M500" s="43"/>
      <c r="N500" s="43"/>
      <c r="O500" s="43"/>
      <c r="P500" s="43"/>
      <c r="Q500" s="43"/>
      <c r="R500" s="43"/>
      <c r="S500" s="41"/>
      <c r="T500" s="41"/>
      <c r="U500" s="41"/>
      <c r="V500" s="41"/>
      <c r="W500" s="41"/>
      <c r="X500" s="41"/>
    </row>
    <row r="501" spans="1:24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3"/>
      <c r="L501" s="41"/>
      <c r="M501" s="43"/>
      <c r="N501" s="43"/>
      <c r="O501" s="43"/>
      <c r="P501" s="43"/>
      <c r="Q501" s="43"/>
      <c r="R501" s="43"/>
      <c r="S501" s="41"/>
      <c r="T501" s="41"/>
      <c r="U501" s="41"/>
      <c r="V501" s="41"/>
      <c r="W501" s="41"/>
      <c r="X501" s="41"/>
    </row>
    <row r="502" spans="1:24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3"/>
      <c r="L502" s="41"/>
      <c r="M502" s="43"/>
      <c r="N502" s="43"/>
      <c r="O502" s="43"/>
      <c r="P502" s="43"/>
      <c r="Q502" s="43"/>
      <c r="R502" s="43"/>
      <c r="S502" s="41"/>
      <c r="T502" s="41"/>
      <c r="U502" s="41"/>
      <c r="V502" s="41"/>
      <c r="W502" s="41"/>
      <c r="X502" s="41"/>
    </row>
    <row r="503" spans="1:24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3"/>
      <c r="L503" s="41"/>
      <c r="M503" s="43"/>
      <c r="N503" s="43"/>
      <c r="O503" s="43"/>
      <c r="P503" s="43"/>
      <c r="Q503" s="43"/>
      <c r="R503" s="43"/>
      <c r="S503" s="41"/>
      <c r="T503" s="41"/>
      <c r="U503" s="41"/>
      <c r="V503" s="41"/>
      <c r="W503" s="41"/>
      <c r="X503" s="41"/>
    </row>
    <row r="504" spans="1:2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3"/>
      <c r="L504" s="41"/>
      <c r="M504" s="43"/>
      <c r="N504" s="43"/>
      <c r="O504" s="43"/>
      <c r="P504" s="43"/>
      <c r="Q504" s="43"/>
      <c r="R504" s="43"/>
      <c r="S504" s="41"/>
      <c r="T504" s="41"/>
      <c r="U504" s="41"/>
      <c r="V504" s="41"/>
      <c r="W504" s="41"/>
      <c r="X504" s="41"/>
    </row>
    <row r="505" spans="1:24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3"/>
      <c r="L505" s="41"/>
      <c r="M505" s="43"/>
      <c r="N505" s="43"/>
      <c r="O505" s="43"/>
      <c r="P505" s="43"/>
      <c r="Q505" s="43"/>
      <c r="R505" s="43"/>
      <c r="S505" s="41"/>
      <c r="T505" s="41"/>
      <c r="U505" s="41"/>
      <c r="V505" s="41"/>
      <c r="W505" s="41"/>
      <c r="X505" s="41"/>
    </row>
    <row r="506" spans="1:24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3"/>
      <c r="L506" s="41"/>
      <c r="M506" s="43"/>
      <c r="N506" s="43"/>
      <c r="O506" s="43"/>
      <c r="P506" s="43"/>
      <c r="Q506" s="43"/>
      <c r="R506" s="43"/>
      <c r="S506" s="41"/>
      <c r="T506" s="41"/>
      <c r="U506" s="41"/>
      <c r="V506" s="41"/>
      <c r="W506" s="41"/>
      <c r="X506" s="41"/>
    </row>
    <row r="507" spans="1:24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3"/>
      <c r="L507" s="41"/>
      <c r="M507" s="43"/>
      <c r="N507" s="43"/>
      <c r="O507" s="43"/>
      <c r="P507" s="43"/>
      <c r="Q507" s="43"/>
      <c r="R507" s="43"/>
      <c r="S507" s="41"/>
      <c r="T507" s="41"/>
      <c r="U507" s="41"/>
      <c r="V507" s="41"/>
      <c r="W507" s="41"/>
      <c r="X507" s="41"/>
    </row>
    <row r="508" spans="1:24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3"/>
      <c r="L508" s="41"/>
      <c r="M508" s="43"/>
      <c r="N508" s="43"/>
      <c r="O508" s="43"/>
      <c r="P508" s="43"/>
      <c r="Q508" s="43"/>
      <c r="R508" s="43"/>
      <c r="S508" s="41"/>
      <c r="T508" s="41"/>
      <c r="U508" s="41"/>
      <c r="V508" s="41"/>
      <c r="W508" s="41"/>
      <c r="X508" s="41"/>
    </row>
    <row r="509" spans="1:24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3"/>
      <c r="L509" s="41"/>
      <c r="M509" s="43"/>
      <c r="N509" s="43"/>
      <c r="O509" s="43"/>
      <c r="P509" s="43"/>
      <c r="Q509" s="43"/>
      <c r="R509" s="43"/>
      <c r="S509" s="41"/>
      <c r="T509" s="41"/>
      <c r="U509" s="41"/>
      <c r="V509" s="41"/>
      <c r="W509" s="41"/>
      <c r="X509" s="41"/>
    </row>
    <row r="510" spans="1:24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3"/>
      <c r="L510" s="41"/>
      <c r="M510" s="43"/>
      <c r="N510" s="43"/>
      <c r="O510" s="43"/>
      <c r="P510" s="43"/>
      <c r="Q510" s="43"/>
      <c r="R510" s="43"/>
      <c r="S510" s="41"/>
      <c r="T510" s="41"/>
      <c r="U510" s="41"/>
      <c r="V510" s="41"/>
      <c r="W510" s="41"/>
      <c r="X510" s="41"/>
    </row>
    <row r="511" spans="1:24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3"/>
      <c r="L511" s="41"/>
      <c r="M511" s="43"/>
      <c r="N511" s="43"/>
      <c r="O511" s="43"/>
      <c r="P511" s="43"/>
      <c r="Q511" s="43"/>
      <c r="R511" s="43"/>
      <c r="S511" s="41"/>
      <c r="T511" s="41"/>
      <c r="U511" s="41"/>
      <c r="V511" s="41"/>
      <c r="W511" s="41"/>
      <c r="X511" s="41"/>
    </row>
    <row r="512" spans="1:24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3"/>
      <c r="L512" s="41"/>
      <c r="M512" s="43"/>
      <c r="N512" s="43"/>
      <c r="O512" s="43"/>
      <c r="P512" s="43"/>
      <c r="Q512" s="43"/>
      <c r="R512" s="43"/>
      <c r="S512" s="41"/>
      <c r="T512" s="41"/>
      <c r="U512" s="41"/>
      <c r="V512" s="41"/>
      <c r="W512" s="41"/>
      <c r="X512" s="41"/>
    </row>
    <row r="513" spans="1:24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3"/>
      <c r="L513" s="41"/>
      <c r="M513" s="43"/>
      <c r="N513" s="43"/>
      <c r="O513" s="43"/>
      <c r="P513" s="43"/>
      <c r="Q513" s="43"/>
      <c r="R513" s="43"/>
      <c r="S513" s="41"/>
      <c r="T513" s="41"/>
      <c r="U513" s="41"/>
      <c r="V513" s="41"/>
      <c r="W513" s="41"/>
      <c r="X513" s="41"/>
    </row>
    <row r="514" spans="1:2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3"/>
      <c r="L514" s="41"/>
      <c r="M514" s="43"/>
      <c r="N514" s="43"/>
      <c r="O514" s="43"/>
      <c r="P514" s="43"/>
      <c r="Q514" s="43"/>
      <c r="R514" s="43"/>
      <c r="S514" s="41"/>
      <c r="T514" s="41"/>
      <c r="U514" s="41"/>
      <c r="V514" s="41"/>
      <c r="W514" s="41"/>
      <c r="X514" s="41"/>
    </row>
    <row r="515" spans="1:24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3"/>
      <c r="L515" s="41"/>
      <c r="M515" s="43"/>
      <c r="N515" s="43"/>
      <c r="O515" s="43"/>
      <c r="P515" s="43"/>
      <c r="Q515" s="43"/>
      <c r="R515" s="43"/>
      <c r="S515" s="41"/>
      <c r="T515" s="41"/>
      <c r="U515" s="41"/>
      <c r="V515" s="41"/>
      <c r="W515" s="41"/>
      <c r="X515" s="41"/>
    </row>
    <row r="516" spans="1:24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3"/>
      <c r="L516" s="41"/>
      <c r="M516" s="43"/>
      <c r="N516" s="43"/>
      <c r="O516" s="43"/>
      <c r="P516" s="43"/>
      <c r="Q516" s="43"/>
      <c r="R516" s="43"/>
      <c r="S516" s="41"/>
      <c r="T516" s="41"/>
      <c r="U516" s="41"/>
      <c r="V516" s="41"/>
      <c r="W516" s="41"/>
      <c r="X516" s="41"/>
    </row>
    <row r="517" spans="1:24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3"/>
      <c r="L517" s="41"/>
      <c r="M517" s="43"/>
      <c r="N517" s="43"/>
      <c r="O517" s="43"/>
      <c r="P517" s="43"/>
      <c r="Q517" s="43"/>
      <c r="R517" s="43"/>
      <c r="S517" s="41"/>
      <c r="T517" s="41"/>
      <c r="U517" s="41"/>
      <c r="V517" s="41"/>
      <c r="W517" s="41"/>
      <c r="X517" s="41"/>
    </row>
    <row r="518" spans="1:24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3"/>
      <c r="L518" s="41"/>
      <c r="M518" s="43"/>
      <c r="N518" s="43"/>
      <c r="O518" s="43"/>
      <c r="P518" s="43"/>
      <c r="Q518" s="43"/>
      <c r="R518" s="43"/>
      <c r="S518" s="41"/>
      <c r="T518" s="41"/>
      <c r="U518" s="41"/>
      <c r="V518" s="41"/>
      <c r="W518" s="41"/>
      <c r="X518" s="41"/>
    </row>
    <row r="519" spans="1:24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3"/>
      <c r="L519" s="41"/>
      <c r="M519" s="43"/>
      <c r="N519" s="43"/>
      <c r="O519" s="43"/>
      <c r="P519" s="43"/>
      <c r="Q519" s="43"/>
      <c r="R519" s="43"/>
      <c r="S519" s="43"/>
      <c r="T519" s="43"/>
      <c r="U519" s="41"/>
      <c r="V519" s="41"/>
      <c r="W519" s="41"/>
      <c r="X519" s="43"/>
    </row>
    <row r="520" spans="1:24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3"/>
      <c r="L520" s="41"/>
      <c r="M520" s="43"/>
      <c r="N520" s="43"/>
      <c r="O520" s="43"/>
      <c r="P520" s="43"/>
      <c r="Q520" s="43"/>
      <c r="R520" s="43"/>
      <c r="S520" s="43"/>
      <c r="T520" s="43"/>
      <c r="U520" s="41"/>
      <c r="V520" s="43"/>
      <c r="W520" s="43"/>
      <c r="X520" s="43"/>
    </row>
    <row r="521" spans="1:24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3"/>
      <c r="L521" s="41"/>
      <c r="M521" s="43"/>
      <c r="N521" s="43"/>
      <c r="O521" s="43"/>
      <c r="P521" s="43"/>
      <c r="Q521" s="43"/>
      <c r="R521" s="43"/>
      <c r="S521" s="43"/>
      <c r="T521" s="41"/>
      <c r="U521" s="41"/>
      <c r="V521" s="41"/>
      <c r="W521" s="41"/>
      <c r="X521" s="43"/>
    </row>
    <row r="522" spans="1:24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3"/>
      <c r="L522" s="41"/>
      <c r="M522" s="43"/>
      <c r="N522" s="43"/>
      <c r="O522" s="43"/>
      <c r="P522" s="43"/>
      <c r="Q522" s="43"/>
      <c r="R522" s="43"/>
      <c r="S522" s="43"/>
      <c r="T522" s="43"/>
      <c r="U522" s="41"/>
      <c r="V522" s="43"/>
      <c r="W522" s="43"/>
      <c r="X522" s="43"/>
    </row>
    <row r="523" spans="1:24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3"/>
      <c r="L523" s="41"/>
      <c r="M523" s="43"/>
      <c r="N523" s="43"/>
      <c r="O523" s="43"/>
      <c r="P523" s="43"/>
      <c r="Q523" s="43"/>
      <c r="R523" s="43"/>
      <c r="S523" s="43"/>
      <c r="T523" s="41"/>
      <c r="U523" s="41"/>
      <c r="V523" s="41"/>
      <c r="W523" s="41"/>
      <c r="X523" s="43"/>
    </row>
    <row r="524" spans="1: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3"/>
      <c r="L524" s="41"/>
      <c r="M524" s="43"/>
      <c r="N524" s="43"/>
      <c r="O524" s="43"/>
      <c r="P524" s="43"/>
      <c r="Q524" s="43"/>
      <c r="R524" s="43"/>
      <c r="S524" s="43"/>
      <c r="T524" s="43"/>
      <c r="U524" s="41"/>
      <c r="V524" s="43"/>
      <c r="W524" s="43"/>
      <c r="X524" s="43"/>
    </row>
  </sheetData>
  <phoneticPr fontId="13" type="noConversion"/>
  <conditionalFormatting sqref="A1">
    <cfRule type="duplicateValues" dxfId="63" priority="17"/>
  </conditionalFormatting>
  <conditionalFormatting sqref="C1">
    <cfRule type="duplicateValues" dxfId="62" priority="15"/>
    <cfRule type="duplicateValues" dxfId="61" priority="16"/>
  </conditionalFormatting>
  <conditionalFormatting sqref="Z1">
    <cfRule type="duplicateValues" dxfId="60" priority="18"/>
  </conditionalFormatting>
  <conditionalFormatting sqref="Z2:Z13">
    <cfRule type="duplicateValues" dxfId="59" priority="2"/>
  </conditionalFormatting>
  <conditionalFormatting sqref="I2:I13">
    <cfRule type="duplicateValues" dxfId="58" priority="1"/>
  </conditionalFormatting>
  <conditionalFormatting sqref="A2:A13">
    <cfRule type="duplicateValues" dxfId="57" priority="3"/>
  </conditionalFormatting>
  <conditionalFormatting sqref="C2:C13">
    <cfRule type="duplicateValues" dxfId="56" priority="4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5"/>
  <sheetViews>
    <sheetView workbookViewId="0">
      <selection sqref="A1:A1048576"/>
    </sheetView>
  </sheetViews>
  <sheetFormatPr defaultColWidth="9" defaultRowHeight="13.8"/>
  <cols>
    <col min="2" max="2" width="12.6640625" customWidth="1"/>
    <col min="5" max="5" width="11.109375" customWidth="1"/>
    <col min="6" max="6" width="13.77734375" customWidth="1"/>
    <col min="7" max="7" width="12.44140625" customWidth="1"/>
    <col min="8" max="8" width="11.6640625" customWidth="1"/>
    <col min="9" max="9" width="16.88671875" customWidth="1"/>
    <col min="10" max="10" width="17.33203125" customWidth="1"/>
    <col min="11" max="11" width="15.33203125" customWidth="1"/>
  </cols>
  <sheetData>
    <row r="1" spans="1:12" s="26" customFormat="1" ht="25.5" customHeight="1">
      <c r="A1" s="28" t="s">
        <v>1</v>
      </c>
      <c r="B1" s="29" t="s">
        <v>90</v>
      </c>
      <c r="C1" s="29" t="s">
        <v>91</v>
      </c>
      <c r="D1" s="29" t="s">
        <v>92</v>
      </c>
      <c r="E1" s="29" t="s">
        <v>144</v>
      </c>
      <c r="F1" s="29" t="s">
        <v>5</v>
      </c>
      <c r="G1" s="29" t="s">
        <v>89</v>
      </c>
      <c r="H1" s="29" t="s">
        <v>93</v>
      </c>
      <c r="I1" s="29" t="s">
        <v>145</v>
      </c>
      <c r="J1" s="99" t="s">
        <v>202</v>
      </c>
      <c r="K1" s="32" t="s">
        <v>203</v>
      </c>
      <c r="L1" s="33" t="s">
        <v>68</v>
      </c>
    </row>
    <row r="2" spans="1:12" s="27" customFormat="1" ht="13.2" customHeight="1">
      <c r="A2" s="89" t="s">
        <v>24</v>
      </c>
      <c r="B2" s="41" t="s">
        <v>109</v>
      </c>
      <c r="C2" s="41" t="s">
        <v>110</v>
      </c>
      <c r="D2" s="41" t="s">
        <v>111</v>
      </c>
      <c r="E2" s="41" t="s">
        <v>208</v>
      </c>
      <c r="F2" s="41" t="s">
        <v>107</v>
      </c>
      <c r="G2" s="41" t="s">
        <v>108</v>
      </c>
      <c r="H2" s="41">
        <v>44580</v>
      </c>
      <c r="I2" s="41" t="s">
        <v>86</v>
      </c>
      <c r="J2" s="97">
        <v>100</v>
      </c>
      <c r="K2" s="98">
        <v>100</v>
      </c>
      <c r="L2" s="35"/>
    </row>
    <row r="3" spans="1:12" s="27" customFormat="1">
      <c r="A3" s="89" t="s">
        <v>22</v>
      </c>
      <c r="B3" s="41" t="s">
        <v>109</v>
      </c>
      <c r="C3" s="41" t="s">
        <v>110</v>
      </c>
      <c r="D3" s="41" t="s">
        <v>116</v>
      </c>
      <c r="E3" s="41" t="s">
        <v>208</v>
      </c>
      <c r="F3" s="41" t="s">
        <v>107</v>
      </c>
      <c r="G3" s="41" t="s">
        <v>108</v>
      </c>
      <c r="H3" s="41">
        <v>44307</v>
      </c>
      <c r="I3" s="41" t="s">
        <v>86</v>
      </c>
      <c r="J3" s="97">
        <v>100</v>
      </c>
      <c r="K3" s="98">
        <v>100</v>
      </c>
      <c r="L3" s="35"/>
    </row>
    <row r="4" spans="1:12" s="27" customFormat="1">
      <c r="A4" s="89" t="s">
        <v>33</v>
      </c>
      <c r="B4" s="41" t="s">
        <v>109</v>
      </c>
      <c r="C4" s="41" t="s">
        <v>110</v>
      </c>
      <c r="D4" s="41" t="s">
        <v>111</v>
      </c>
      <c r="E4" s="41" t="s">
        <v>208</v>
      </c>
      <c r="F4" s="41" t="s">
        <v>107</v>
      </c>
      <c r="G4" s="41" t="s">
        <v>108</v>
      </c>
      <c r="H4" s="41">
        <v>44823</v>
      </c>
      <c r="I4" s="41" t="s">
        <v>86</v>
      </c>
      <c r="J4" s="97">
        <v>100</v>
      </c>
      <c r="K4" s="98">
        <v>100</v>
      </c>
      <c r="L4" s="35"/>
    </row>
    <row r="5" spans="1:12" s="27" customFormat="1">
      <c r="A5" s="41" t="s">
        <v>198</v>
      </c>
      <c r="B5" s="41" t="s">
        <v>109</v>
      </c>
      <c r="C5" s="41" t="s">
        <v>110</v>
      </c>
      <c r="D5" s="41" t="s">
        <v>193</v>
      </c>
      <c r="E5" s="41" t="s">
        <v>208</v>
      </c>
      <c r="F5" s="41" t="s">
        <v>107</v>
      </c>
      <c r="G5" s="41" t="s">
        <v>193</v>
      </c>
      <c r="H5" s="41">
        <v>44958</v>
      </c>
      <c r="I5" s="41" t="s">
        <v>86</v>
      </c>
      <c r="J5" s="97">
        <v>99</v>
      </c>
      <c r="K5" s="98">
        <v>100</v>
      </c>
      <c r="L5" s="35" t="s">
        <v>193</v>
      </c>
    </row>
    <row r="6" spans="1:12" s="27" customFormat="1">
      <c r="A6" s="41" t="s">
        <v>20</v>
      </c>
      <c r="B6" s="41" t="s">
        <v>109</v>
      </c>
      <c r="C6" s="41" t="s">
        <v>110</v>
      </c>
      <c r="D6" s="41" t="s">
        <v>120</v>
      </c>
      <c r="E6" s="41" t="s">
        <v>208</v>
      </c>
      <c r="F6" s="41" t="s">
        <v>107</v>
      </c>
      <c r="G6" s="41" t="s">
        <v>108</v>
      </c>
      <c r="H6" s="41">
        <v>41091</v>
      </c>
      <c r="I6" s="41" t="s">
        <v>86</v>
      </c>
      <c r="J6" s="97">
        <v>100</v>
      </c>
      <c r="K6" s="98">
        <v>100</v>
      </c>
      <c r="L6" s="35"/>
    </row>
    <row r="7" spans="1:12" s="27" customFormat="1">
      <c r="A7" s="41" t="s">
        <v>23</v>
      </c>
      <c r="B7" s="41" t="s">
        <v>109</v>
      </c>
      <c r="C7" s="41" t="s">
        <v>110</v>
      </c>
      <c r="D7" s="41" t="s">
        <v>111</v>
      </c>
      <c r="E7" s="41" t="s">
        <v>208</v>
      </c>
      <c r="F7" s="41" t="s">
        <v>107</v>
      </c>
      <c r="G7" s="41" t="s">
        <v>108</v>
      </c>
      <c r="H7" s="41">
        <v>44566</v>
      </c>
      <c r="I7" s="41" t="s">
        <v>86</v>
      </c>
      <c r="J7" s="97">
        <v>100</v>
      </c>
      <c r="K7" s="98">
        <v>100</v>
      </c>
      <c r="L7" s="35"/>
    </row>
    <row r="8" spans="1:12" s="27" customFormat="1">
      <c r="A8" s="89" t="s">
        <v>27</v>
      </c>
      <c r="B8" s="41" t="s">
        <v>109</v>
      </c>
      <c r="C8" s="41" t="s">
        <v>110</v>
      </c>
      <c r="D8" s="41" t="s">
        <v>116</v>
      </c>
      <c r="E8" s="41" t="s">
        <v>208</v>
      </c>
      <c r="F8" s="41" t="s">
        <v>107</v>
      </c>
      <c r="G8" s="41" t="s">
        <v>108</v>
      </c>
      <c r="H8" s="41">
        <v>44601</v>
      </c>
      <c r="I8" s="41" t="s">
        <v>86</v>
      </c>
      <c r="J8" s="97">
        <v>99.5</v>
      </c>
      <c r="K8" s="98">
        <v>99.5</v>
      </c>
      <c r="L8" s="35"/>
    </row>
    <row r="9" spans="1:12" s="27" customFormat="1">
      <c r="A9" s="41" t="s">
        <v>31</v>
      </c>
      <c r="B9" s="41" t="s">
        <v>109</v>
      </c>
      <c r="C9" s="41" t="s">
        <v>110</v>
      </c>
      <c r="D9" s="41" t="s">
        <v>116</v>
      </c>
      <c r="E9" s="41" t="s">
        <v>208</v>
      </c>
      <c r="F9" s="41" t="s">
        <v>107</v>
      </c>
      <c r="G9" s="41" t="s">
        <v>108</v>
      </c>
      <c r="H9" s="41">
        <v>44795</v>
      </c>
      <c r="I9" s="41" t="s">
        <v>86</v>
      </c>
      <c r="J9" s="97">
        <v>100</v>
      </c>
      <c r="K9" s="98">
        <v>100</v>
      </c>
      <c r="L9" s="35"/>
    </row>
    <row r="10" spans="1:12" s="27" customFormat="1">
      <c r="A10" s="89" t="s">
        <v>21</v>
      </c>
      <c r="B10" s="41" t="s">
        <v>109</v>
      </c>
      <c r="C10" s="41" t="s">
        <v>110</v>
      </c>
      <c r="D10" s="41" t="s">
        <v>125</v>
      </c>
      <c r="E10" s="41" t="s">
        <v>208</v>
      </c>
      <c r="F10" s="41" t="s">
        <v>107</v>
      </c>
      <c r="G10" s="41" t="s">
        <v>108</v>
      </c>
      <c r="H10" s="41">
        <v>43258</v>
      </c>
      <c r="I10" s="41" t="s">
        <v>86</v>
      </c>
      <c r="J10" s="97">
        <v>100</v>
      </c>
      <c r="K10" s="98">
        <v>100</v>
      </c>
      <c r="L10" s="35"/>
    </row>
    <row r="11" spans="1:12">
      <c r="A11" s="41" t="s">
        <v>25</v>
      </c>
      <c r="B11" s="30" t="s">
        <v>109</v>
      </c>
      <c r="C11" s="30" t="s">
        <v>110</v>
      </c>
      <c r="D11" s="30" t="s">
        <v>116</v>
      </c>
      <c r="E11" s="30" t="s">
        <v>208</v>
      </c>
      <c r="F11" s="30" t="s">
        <v>107</v>
      </c>
      <c r="G11" s="30" t="s">
        <v>108</v>
      </c>
      <c r="H11" s="31">
        <v>44582</v>
      </c>
      <c r="I11" s="31" t="s">
        <v>86</v>
      </c>
      <c r="J11" s="97">
        <v>99.5</v>
      </c>
      <c r="K11" s="98">
        <v>99.5</v>
      </c>
    </row>
    <row r="12" spans="1:12">
      <c r="A12" s="89" t="s">
        <v>192</v>
      </c>
      <c r="B12" s="30" t="s">
        <v>109</v>
      </c>
      <c r="C12" s="30" t="s">
        <v>110</v>
      </c>
      <c r="D12" s="30" t="s">
        <v>193</v>
      </c>
      <c r="E12" s="30" t="s">
        <v>208</v>
      </c>
      <c r="F12" s="30" t="s">
        <v>107</v>
      </c>
      <c r="G12" s="30" t="s">
        <v>193</v>
      </c>
      <c r="H12" s="31">
        <v>44972</v>
      </c>
      <c r="I12" s="31" t="s">
        <v>86</v>
      </c>
      <c r="J12" s="97">
        <v>100</v>
      </c>
      <c r="K12" s="98">
        <v>100</v>
      </c>
      <c r="L12" t="s">
        <v>193</v>
      </c>
    </row>
    <row r="13" spans="1:12">
      <c r="A13" s="89" t="s">
        <v>29</v>
      </c>
      <c r="B13" s="30" t="s">
        <v>109</v>
      </c>
      <c r="C13" s="30" t="s">
        <v>110</v>
      </c>
      <c r="D13" s="30" t="s">
        <v>111</v>
      </c>
      <c r="E13" s="30" t="s">
        <v>208</v>
      </c>
      <c r="F13" s="30" t="s">
        <v>107</v>
      </c>
      <c r="G13" s="30" t="s">
        <v>108</v>
      </c>
      <c r="H13" s="31">
        <v>44634</v>
      </c>
      <c r="I13" s="31" t="s">
        <v>86</v>
      </c>
      <c r="J13" s="97">
        <v>99</v>
      </c>
      <c r="K13" s="98">
        <v>99</v>
      </c>
    </row>
    <row r="14" spans="1:12">
      <c r="A14" s="30"/>
      <c r="B14" s="30"/>
      <c r="C14" s="30"/>
      <c r="D14" s="30"/>
      <c r="E14" s="30"/>
      <c r="F14" s="30"/>
      <c r="G14" s="30"/>
      <c r="H14" s="31"/>
      <c r="I14" s="31"/>
      <c r="J14" s="31"/>
    </row>
    <row r="15" spans="1:12">
      <c r="A15" s="30"/>
      <c r="B15" s="30"/>
      <c r="C15" s="30"/>
      <c r="D15" s="30"/>
      <c r="E15" s="30"/>
      <c r="F15" s="30"/>
      <c r="G15" s="30"/>
      <c r="H15" s="31"/>
      <c r="I15" s="31"/>
      <c r="J15" s="31"/>
    </row>
    <row r="16" spans="1:12">
      <c r="A16" s="30"/>
      <c r="B16" s="30"/>
      <c r="C16" s="30"/>
      <c r="D16" s="30"/>
      <c r="E16" s="30"/>
      <c r="F16" s="30"/>
      <c r="G16" s="30"/>
      <c r="H16" s="31"/>
      <c r="I16" s="31"/>
      <c r="J16" s="31"/>
    </row>
    <row r="17" spans="1:10">
      <c r="A17" s="30"/>
      <c r="B17" s="30"/>
      <c r="C17" s="30"/>
      <c r="D17" s="30"/>
      <c r="E17" s="30"/>
      <c r="F17" s="30"/>
      <c r="G17" s="30"/>
      <c r="H17" s="31"/>
      <c r="I17" s="31"/>
      <c r="J17" s="31"/>
    </row>
    <row r="18" spans="1:10">
      <c r="A18" s="30"/>
      <c r="B18" s="30"/>
      <c r="C18" s="30"/>
      <c r="D18" s="30"/>
      <c r="E18" s="30"/>
      <c r="F18" s="30"/>
      <c r="G18" s="30"/>
      <c r="H18" s="31"/>
      <c r="I18" s="31"/>
      <c r="J18" s="31"/>
    </row>
    <row r="19" spans="1:10">
      <c r="A19" s="30"/>
      <c r="B19" s="30"/>
      <c r="C19" s="30"/>
      <c r="D19" s="30"/>
      <c r="E19" s="30"/>
      <c r="F19" s="30"/>
      <c r="G19" s="30"/>
      <c r="H19" s="31"/>
      <c r="I19" s="31"/>
      <c r="J19" s="31"/>
    </row>
    <row r="20" spans="1:10">
      <c r="A20" s="30"/>
      <c r="B20" s="30"/>
      <c r="C20" s="30"/>
      <c r="D20" s="30"/>
      <c r="E20" s="30"/>
      <c r="F20" s="30"/>
      <c r="G20" s="30"/>
      <c r="H20" s="31"/>
      <c r="I20" s="31"/>
      <c r="J20" s="31"/>
    </row>
    <row r="21" spans="1:10">
      <c r="A21" s="30"/>
      <c r="B21" s="30"/>
      <c r="C21" s="30"/>
      <c r="D21" s="30"/>
      <c r="E21" s="30"/>
      <c r="F21" s="30"/>
      <c r="G21" s="30"/>
      <c r="H21" s="31"/>
      <c r="I21" s="31"/>
      <c r="J21" s="31"/>
    </row>
    <row r="22" spans="1:10">
      <c r="A22" s="30"/>
      <c r="B22" s="30"/>
      <c r="C22" s="30"/>
      <c r="D22" s="30"/>
      <c r="E22" s="30"/>
      <c r="F22" s="30"/>
      <c r="G22" s="30"/>
      <c r="H22" s="31"/>
      <c r="I22" s="31"/>
      <c r="J22" s="31"/>
    </row>
    <row r="23" spans="1:10">
      <c r="A23" s="30"/>
      <c r="B23" s="30"/>
      <c r="C23" s="30"/>
      <c r="D23" s="30"/>
      <c r="E23" s="30"/>
      <c r="F23" s="30"/>
      <c r="G23" s="30"/>
      <c r="H23" s="31"/>
      <c r="I23" s="31"/>
      <c r="J23" s="31"/>
    </row>
    <row r="24" spans="1:10">
      <c r="A24" s="30"/>
      <c r="B24" s="30"/>
      <c r="C24" s="30"/>
      <c r="D24" s="30"/>
      <c r="E24" s="30"/>
      <c r="F24" s="30"/>
      <c r="G24" s="30"/>
      <c r="H24" s="31"/>
      <c r="I24" s="31"/>
      <c r="J24" s="31"/>
    </row>
    <row r="25" spans="1:10">
      <c r="A25" s="30"/>
      <c r="B25" s="30"/>
      <c r="C25" s="30"/>
      <c r="D25" s="30"/>
      <c r="E25" s="30"/>
      <c r="F25" s="30"/>
      <c r="G25" s="30"/>
      <c r="H25" s="31"/>
      <c r="I25" s="31"/>
      <c r="J25" s="31"/>
    </row>
    <row r="26" spans="1:10">
      <c r="A26" s="30"/>
      <c r="B26" s="30"/>
      <c r="C26" s="30"/>
      <c r="D26" s="30"/>
      <c r="E26" s="30"/>
      <c r="F26" s="30"/>
      <c r="G26" s="30"/>
      <c r="H26" s="31"/>
      <c r="I26" s="31"/>
      <c r="J26" s="31"/>
    </row>
    <row r="27" spans="1:10">
      <c r="A27" s="30"/>
      <c r="B27" s="30"/>
      <c r="C27" s="30"/>
      <c r="D27" s="30"/>
      <c r="E27" s="30"/>
      <c r="F27" s="30"/>
      <c r="G27" s="30"/>
      <c r="H27" s="31"/>
      <c r="I27" s="31"/>
      <c r="J27" s="31"/>
    </row>
    <row r="28" spans="1:10">
      <c r="A28" s="30"/>
      <c r="B28" s="30"/>
      <c r="C28" s="30"/>
      <c r="D28" s="30"/>
      <c r="E28" s="30"/>
      <c r="F28" s="30"/>
      <c r="G28" s="30"/>
      <c r="H28" s="31"/>
      <c r="I28" s="31"/>
      <c r="J28" s="31"/>
    </row>
    <row r="29" spans="1:10">
      <c r="A29" s="30"/>
      <c r="B29" s="30"/>
      <c r="C29" s="30"/>
      <c r="D29" s="30"/>
      <c r="E29" s="30"/>
      <c r="F29" s="30"/>
      <c r="G29" s="30"/>
      <c r="H29" s="31"/>
      <c r="I29" s="31"/>
      <c r="J29" s="31"/>
    </row>
    <row r="30" spans="1:10">
      <c r="A30" s="30"/>
      <c r="B30" s="30"/>
      <c r="C30" s="30"/>
      <c r="D30" s="30"/>
      <c r="E30" s="30"/>
      <c r="F30" s="30"/>
      <c r="G30" s="30"/>
      <c r="H30" s="31"/>
      <c r="I30" s="31"/>
      <c r="J30" s="31"/>
    </row>
    <row r="31" spans="1:10">
      <c r="A31" s="30"/>
      <c r="B31" s="30"/>
      <c r="C31" s="30"/>
      <c r="D31" s="30"/>
      <c r="E31" s="30"/>
      <c r="F31" s="30"/>
      <c r="G31" s="30"/>
      <c r="H31" s="31"/>
      <c r="I31" s="31"/>
      <c r="J31" s="31"/>
    </row>
    <row r="32" spans="1:10">
      <c r="A32" s="30"/>
      <c r="B32" s="30"/>
      <c r="C32" s="30"/>
      <c r="D32" s="30"/>
      <c r="E32" s="30"/>
      <c r="F32" s="30"/>
      <c r="G32" s="30"/>
      <c r="H32" s="31"/>
      <c r="I32" s="31"/>
      <c r="J32" s="31"/>
    </row>
    <row r="33" spans="1:10">
      <c r="A33" s="30"/>
      <c r="B33" s="30"/>
      <c r="C33" s="30"/>
      <c r="D33" s="30"/>
      <c r="E33" s="30"/>
      <c r="F33" s="30"/>
      <c r="G33" s="30"/>
      <c r="H33" s="31"/>
      <c r="I33" s="31"/>
      <c r="J33" s="31"/>
    </row>
    <row r="34" spans="1:10">
      <c r="A34" s="30"/>
      <c r="B34" s="30"/>
      <c r="C34" s="30"/>
      <c r="D34" s="30"/>
      <c r="E34" s="30"/>
      <c r="F34" s="30"/>
      <c r="G34" s="30"/>
      <c r="H34" s="31"/>
      <c r="I34" s="31"/>
      <c r="J34" s="31"/>
    </row>
    <row r="35" spans="1:10">
      <c r="A35" s="30"/>
      <c r="B35" s="30"/>
      <c r="C35" s="30"/>
      <c r="D35" s="30"/>
      <c r="E35" s="30"/>
      <c r="F35" s="30"/>
      <c r="G35" s="30"/>
      <c r="H35" s="31"/>
      <c r="I35" s="31"/>
      <c r="J35" s="31"/>
    </row>
    <row r="36" spans="1:10">
      <c r="A36" s="30"/>
      <c r="B36" s="30"/>
      <c r="C36" s="30"/>
      <c r="D36" s="30"/>
      <c r="E36" s="30"/>
      <c r="F36" s="30"/>
      <c r="G36" s="30"/>
      <c r="H36" s="31"/>
      <c r="I36" s="31"/>
      <c r="J36" s="31"/>
    </row>
    <row r="37" spans="1:10">
      <c r="A37" s="30"/>
      <c r="B37" s="30"/>
      <c r="C37" s="30"/>
      <c r="D37" s="30"/>
      <c r="E37" s="30"/>
      <c r="F37" s="30"/>
      <c r="G37" s="30"/>
      <c r="H37" s="31"/>
      <c r="I37" s="31"/>
      <c r="J37" s="31"/>
    </row>
    <row r="38" spans="1:10">
      <c r="A38" s="30"/>
      <c r="B38" s="30"/>
      <c r="C38" s="30"/>
      <c r="D38" s="30"/>
      <c r="E38" s="30"/>
      <c r="F38" s="30"/>
      <c r="G38" s="30"/>
      <c r="H38" s="31"/>
      <c r="I38" s="31"/>
      <c r="J38" s="31"/>
    </row>
    <row r="39" spans="1:10">
      <c r="A39" s="30"/>
      <c r="B39" s="30"/>
      <c r="C39" s="30"/>
      <c r="D39" s="30"/>
      <c r="E39" s="30"/>
      <c r="F39" s="30"/>
      <c r="G39" s="30"/>
      <c r="H39" s="31"/>
      <c r="I39" s="31"/>
      <c r="J39" s="31"/>
    </row>
    <row r="40" spans="1:10">
      <c r="A40" s="30"/>
      <c r="B40" s="30"/>
      <c r="C40" s="30"/>
      <c r="D40" s="30"/>
      <c r="E40" s="30"/>
      <c r="F40" s="30"/>
      <c r="G40" s="30"/>
      <c r="H40" s="31"/>
      <c r="I40" s="31"/>
      <c r="J40" s="31"/>
    </row>
    <row r="41" spans="1:10">
      <c r="A41" s="30"/>
      <c r="B41" s="30"/>
      <c r="C41" s="30"/>
      <c r="D41" s="30"/>
      <c r="E41" s="30"/>
      <c r="F41" s="30"/>
      <c r="G41" s="30"/>
      <c r="H41" s="31"/>
      <c r="I41" s="31"/>
      <c r="J41" s="31"/>
    </row>
    <row r="42" spans="1:10">
      <c r="A42" s="30"/>
      <c r="B42" s="30"/>
      <c r="C42" s="30"/>
      <c r="D42" s="30"/>
      <c r="E42" s="30"/>
      <c r="F42" s="30"/>
      <c r="G42" s="30"/>
      <c r="H42" s="31"/>
      <c r="I42" s="31"/>
      <c r="J42" s="31"/>
    </row>
    <row r="43" spans="1:10">
      <c r="A43" s="30"/>
      <c r="B43" s="30"/>
      <c r="C43" s="30"/>
      <c r="D43" s="30"/>
      <c r="E43" s="30"/>
      <c r="F43" s="30"/>
      <c r="G43" s="30"/>
      <c r="H43" s="31"/>
      <c r="I43" s="31"/>
      <c r="J43" s="31"/>
    </row>
    <row r="44" spans="1:10">
      <c r="A44" s="30"/>
      <c r="B44" s="30"/>
      <c r="C44" s="30"/>
      <c r="D44" s="30"/>
      <c r="E44" s="30"/>
      <c r="F44" s="30"/>
      <c r="G44" s="30"/>
      <c r="H44" s="31"/>
      <c r="I44" s="31"/>
      <c r="J44" s="31"/>
    </row>
    <row r="45" spans="1:10">
      <c r="A45" s="30"/>
      <c r="B45" s="30"/>
      <c r="C45" s="30"/>
      <c r="D45" s="30"/>
      <c r="E45" s="30"/>
      <c r="F45" s="30"/>
      <c r="G45" s="30"/>
      <c r="H45" s="31"/>
      <c r="I45" s="31"/>
      <c r="J45" s="31"/>
    </row>
    <row r="46" spans="1:10">
      <c r="A46" s="30"/>
      <c r="B46" s="30"/>
      <c r="C46" s="30"/>
      <c r="D46" s="30"/>
      <c r="E46" s="30"/>
      <c r="F46" s="30"/>
      <c r="G46" s="30"/>
      <c r="H46" s="31"/>
      <c r="I46" s="31"/>
      <c r="J46" s="31"/>
    </row>
    <row r="47" spans="1:10">
      <c r="A47" s="30"/>
      <c r="B47" s="30"/>
      <c r="C47" s="30"/>
      <c r="D47" s="30"/>
      <c r="E47" s="30"/>
      <c r="F47" s="30"/>
      <c r="G47" s="30"/>
      <c r="H47" s="31"/>
      <c r="I47" s="31"/>
      <c r="J47" s="31"/>
    </row>
    <row r="48" spans="1:10">
      <c r="A48" s="30"/>
      <c r="B48" s="30"/>
      <c r="C48" s="30"/>
      <c r="D48" s="30"/>
      <c r="E48" s="30"/>
      <c r="F48" s="30"/>
      <c r="G48" s="30"/>
      <c r="H48" s="31"/>
      <c r="I48" s="31"/>
      <c r="J48" s="31"/>
    </row>
    <row r="49" spans="1:10">
      <c r="A49" s="30"/>
      <c r="B49" s="30"/>
      <c r="C49" s="30"/>
      <c r="D49" s="30"/>
      <c r="E49" s="30"/>
      <c r="F49" s="30"/>
      <c r="G49" s="30"/>
      <c r="H49" s="31"/>
      <c r="I49" s="31"/>
      <c r="J49" s="31"/>
    </row>
    <row r="50" spans="1:10">
      <c r="A50" s="30"/>
      <c r="B50" s="30"/>
      <c r="C50" s="30"/>
      <c r="D50" s="30"/>
      <c r="E50" s="30"/>
      <c r="F50" s="30"/>
      <c r="G50" s="30"/>
      <c r="H50" s="31"/>
      <c r="I50" s="31"/>
      <c r="J50" s="31"/>
    </row>
    <row r="51" spans="1:10">
      <c r="A51" s="30"/>
      <c r="B51" s="30"/>
      <c r="C51" s="30"/>
      <c r="D51" s="30"/>
      <c r="E51" s="30"/>
      <c r="F51" s="30"/>
      <c r="G51" s="30"/>
      <c r="H51" s="31"/>
      <c r="I51" s="31"/>
      <c r="J51" s="31"/>
    </row>
    <row r="52" spans="1:10">
      <c r="A52" s="30"/>
      <c r="B52" s="30"/>
      <c r="C52" s="30"/>
      <c r="D52" s="30"/>
      <c r="E52" s="30"/>
      <c r="F52" s="30"/>
      <c r="G52" s="30"/>
      <c r="H52" s="31"/>
      <c r="I52" s="31"/>
      <c r="J52" s="31"/>
    </row>
    <row r="53" spans="1:10">
      <c r="A53" s="30"/>
      <c r="B53" s="30"/>
      <c r="C53" s="30"/>
      <c r="D53" s="30"/>
      <c r="E53" s="30"/>
      <c r="F53" s="30"/>
      <c r="G53" s="30"/>
      <c r="H53" s="31"/>
      <c r="I53" s="31"/>
      <c r="J53" s="31"/>
    </row>
    <row r="54" spans="1:10">
      <c r="A54" s="30"/>
      <c r="B54" s="30"/>
      <c r="C54" s="30"/>
      <c r="D54" s="30"/>
      <c r="E54" s="30"/>
      <c r="F54" s="30"/>
      <c r="G54" s="30"/>
      <c r="H54" s="31"/>
      <c r="I54" s="31"/>
      <c r="J54" s="31"/>
    </row>
    <row r="55" spans="1:10">
      <c r="A55" s="30"/>
      <c r="B55" s="30"/>
      <c r="C55" s="30"/>
      <c r="D55" s="30"/>
      <c r="E55" s="30"/>
      <c r="F55" s="30"/>
      <c r="G55" s="30"/>
      <c r="H55" s="31"/>
      <c r="I55" s="31"/>
      <c r="J55" s="31"/>
    </row>
    <row r="56" spans="1:10">
      <c r="A56" s="30"/>
      <c r="B56" s="30"/>
      <c r="C56" s="30"/>
      <c r="D56" s="30"/>
      <c r="E56" s="30"/>
      <c r="F56" s="30"/>
      <c r="G56" s="30"/>
      <c r="H56" s="31"/>
      <c r="I56" s="31"/>
      <c r="J56" s="31"/>
    </row>
    <row r="57" spans="1:10">
      <c r="A57" s="30"/>
      <c r="B57" s="30"/>
      <c r="C57" s="30"/>
      <c r="D57" s="30"/>
      <c r="E57" s="30"/>
      <c r="F57" s="30"/>
      <c r="G57" s="30"/>
      <c r="H57" s="31"/>
      <c r="I57" s="31"/>
      <c r="J57" s="31"/>
    </row>
    <row r="58" spans="1:10">
      <c r="A58" s="30"/>
      <c r="B58" s="30"/>
      <c r="C58" s="30"/>
      <c r="D58" s="30"/>
      <c r="E58" s="30"/>
      <c r="F58" s="30"/>
      <c r="G58" s="30"/>
      <c r="H58" s="31"/>
      <c r="I58" s="31"/>
      <c r="J58" s="31"/>
    </row>
    <row r="59" spans="1:10">
      <c r="A59" s="30"/>
      <c r="B59" s="30"/>
      <c r="C59" s="30"/>
      <c r="D59" s="30"/>
      <c r="E59" s="30"/>
      <c r="F59" s="30"/>
      <c r="G59" s="30"/>
      <c r="H59" s="31"/>
      <c r="I59" s="31"/>
      <c r="J59" s="31"/>
    </row>
    <row r="60" spans="1:10">
      <c r="A60" s="30"/>
      <c r="B60" s="30"/>
      <c r="C60" s="30"/>
      <c r="D60" s="30"/>
      <c r="E60" s="30"/>
      <c r="F60" s="30"/>
      <c r="G60" s="30"/>
      <c r="H60" s="31"/>
      <c r="I60" s="31"/>
      <c r="J60" s="31"/>
    </row>
    <row r="61" spans="1:10">
      <c r="A61" s="30"/>
      <c r="B61" s="30"/>
      <c r="C61" s="30"/>
      <c r="D61" s="30"/>
      <c r="E61" s="30"/>
      <c r="F61" s="30"/>
      <c r="G61" s="30"/>
      <c r="H61" s="31"/>
      <c r="I61" s="31"/>
      <c r="J61" s="31"/>
    </row>
    <row r="62" spans="1:10">
      <c r="A62" s="30"/>
      <c r="B62" s="30"/>
      <c r="C62" s="30"/>
      <c r="D62" s="30"/>
      <c r="E62" s="30"/>
      <c r="F62" s="30"/>
      <c r="G62" s="30"/>
      <c r="H62" s="31"/>
      <c r="I62" s="31"/>
      <c r="J62" s="31"/>
    </row>
    <row r="63" spans="1:10">
      <c r="A63" s="30"/>
      <c r="B63" s="30"/>
      <c r="C63" s="30"/>
      <c r="D63" s="30"/>
      <c r="E63" s="30"/>
      <c r="F63" s="30"/>
      <c r="G63" s="30"/>
      <c r="H63" s="31"/>
      <c r="I63" s="31"/>
      <c r="J63" s="31"/>
    </row>
    <row r="64" spans="1:10">
      <c r="A64" s="30"/>
      <c r="B64" s="30"/>
      <c r="C64" s="30"/>
      <c r="D64" s="30"/>
      <c r="E64" s="30"/>
      <c r="F64" s="30"/>
      <c r="G64" s="30"/>
      <c r="H64" s="31"/>
      <c r="I64" s="31"/>
      <c r="J64" s="31"/>
    </row>
    <row r="65" spans="1:10">
      <c r="A65" s="30"/>
      <c r="B65" s="30"/>
      <c r="C65" s="30"/>
      <c r="D65" s="30"/>
      <c r="E65" s="30"/>
      <c r="F65" s="30"/>
      <c r="G65" s="30"/>
      <c r="H65" s="31"/>
      <c r="I65" s="31"/>
      <c r="J65" s="31"/>
    </row>
    <row r="66" spans="1:10">
      <c r="A66" s="30"/>
      <c r="B66" s="30"/>
      <c r="C66" s="30"/>
      <c r="D66" s="30"/>
      <c r="E66" s="30"/>
      <c r="F66" s="30"/>
      <c r="G66" s="30"/>
      <c r="H66" s="31"/>
      <c r="I66" s="31"/>
      <c r="J66" s="31"/>
    </row>
    <row r="67" spans="1:10">
      <c r="A67" s="30"/>
      <c r="B67" s="30"/>
      <c r="C67" s="30"/>
      <c r="D67" s="30"/>
      <c r="E67" s="30"/>
      <c r="F67" s="30"/>
      <c r="G67" s="30"/>
      <c r="H67" s="31"/>
      <c r="I67" s="31"/>
      <c r="J67" s="31"/>
    </row>
    <row r="68" spans="1:10">
      <c r="A68" s="30"/>
      <c r="B68" s="30"/>
      <c r="C68" s="30"/>
      <c r="D68" s="30"/>
      <c r="E68" s="30"/>
      <c r="F68" s="30"/>
      <c r="G68" s="30"/>
      <c r="H68" s="31"/>
      <c r="I68" s="31"/>
      <c r="J68" s="31"/>
    </row>
    <row r="69" spans="1:10">
      <c r="A69" s="30"/>
      <c r="B69" s="30"/>
      <c r="C69" s="30"/>
      <c r="D69" s="30"/>
      <c r="E69" s="30"/>
      <c r="F69" s="30"/>
      <c r="G69" s="30"/>
      <c r="H69" s="31"/>
      <c r="I69" s="31"/>
      <c r="J69" s="31"/>
    </row>
    <row r="70" spans="1:10">
      <c r="A70" s="30"/>
      <c r="B70" s="30"/>
      <c r="C70" s="30"/>
      <c r="D70" s="30"/>
      <c r="E70" s="30"/>
      <c r="F70" s="30"/>
      <c r="G70" s="30"/>
      <c r="H70" s="31"/>
      <c r="I70" s="31"/>
      <c r="J70" s="31"/>
    </row>
    <row r="71" spans="1:10">
      <c r="A71" s="30"/>
      <c r="B71" s="30"/>
      <c r="C71" s="30"/>
      <c r="D71" s="30"/>
      <c r="E71" s="30"/>
      <c r="F71" s="30"/>
      <c r="G71" s="30"/>
      <c r="H71" s="31"/>
      <c r="I71" s="31"/>
      <c r="J71" s="31"/>
    </row>
    <row r="72" spans="1:10">
      <c r="A72" s="30"/>
      <c r="B72" s="30"/>
      <c r="C72" s="30"/>
      <c r="D72" s="30"/>
      <c r="E72" s="30"/>
      <c r="F72" s="30"/>
      <c r="G72" s="30"/>
      <c r="H72" s="31"/>
      <c r="I72" s="31"/>
      <c r="J72" s="31"/>
    </row>
    <row r="73" spans="1:10">
      <c r="A73" s="30"/>
      <c r="B73" s="30"/>
      <c r="C73" s="30"/>
      <c r="D73" s="30"/>
      <c r="E73" s="30"/>
      <c r="F73" s="30"/>
      <c r="G73" s="30"/>
      <c r="H73" s="31"/>
      <c r="I73" s="31"/>
      <c r="J73" s="31"/>
    </row>
    <row r="74" spans="1:10">
      <c r="A74" s="30"/>
      <c r="B74" s="30"/>
      <c r="C74" s="30"/>
      <c r="D74" s="30"/>
      <c r="E74" s="30"/>
      <c r="F74" s="30"/>
      <c r="G74" s="30"/>
      <c r="H74" s="31"/>
      <c r="I74" s="31"/>
      <c r="J74" s="31"/>
    </row>
    <row r="75" spans="1:10">
      <c r="A75" s="30"/>
      <c r="B75" s="30"/>
      <c r="C75" s="30"/>
      <c r="D75" s="30"/>
      <c r="E75" s="30"/>
      <c r="F75" s="30"/>
      <c r="G75" s="30"/>
      <c r="H75" s="31"/>
      <c r="I75" s="31"/>
      <c r="J75" s="31"/>
    </row>
    <row r="76" spans="1:10">
      <c r="A76" s="30"/>
      <c r="B76" s="30"/>
      <c r="C76" s="30"/>
      <c r="D76" s="30"/>
      <c r="E76" s="30"/>
      <c r="F76" s="30"/>
      <c r="G76" s="30"/>
      <c r="H76" s="31"/>
      <c r="I76" s="31"/>
      <c r="J76" s="31"/>
    </row>
    <row r="77" spans="1:10">
      <c r="A77" s="30"/>
      <c r="B77" s="30"/>
      <c r="C77" s="30"/>
      <c r="D77" s="30"/>
      <c r="E77" s="30"/>
      <c r="F77" s="30"/>
      <c r="G77" s="30"/>
      <c r="H77" s="31"/>
      <c r="I77" s="31"/>
      <c r="J77" s="31"/>
    </row>
    <row r="78" spans="1:10">
      <c r="A78" s="30"/>
      <c r="B78" s="30"/>
      <c r="C78" s="30"/>
      <c r="D78" s="30"/>
      <c r="E78" s="30"/>
      <c r="F78" s="30"/>
      <c r="G78" s="30"/>
      <c r="H78" s="31"/>
      <c r="I78" s="31"/>
      <c r="J78" s="31"/>
    </row>
    <row r="79" spans="1:10">
      <c r="A79" s="30"/>
      <c r="B79" s="30"/>
      <c r="C79" s="30"/>
      <c r="D79" s="30"/>
      <c r="E79" s="30"/>
      <c r="F79" s="30"/>
      <c r="G79" s="30"/>
      <c r="H79" s="31"/>
      <c r="I79" s="31"/>
      <c r="J79" s="31"/>
    </row>
    <row r="80" spans="1:10">
      <c r="A80" s="30"/>
      <c r="B80" s="30"/>
      <c r="C80" s="30"/>
      <c r="D80" s="30"/>
      <c r="E80" s="30"/>
      <c r="F80" s="30"/>
      <c r="G80" s="30"/>
      <c r="H80" s="31"/>
      <c r="I80" s="31"/>
      <c r="J80" s="31"/>
    </row>
    <row r="81" spans="1:10">
      <c r="A81" s="30"/>
      <c r="B81" s="30"/>
      <c r="C81" s="30"/>
      <c r="D81" s="30"/>
      <c r="E81" s="30"/>
      <c r="F81" s="30"/>
      <c r="G81" s="30"/>
      <c r="H81" s="31"/>
      <c r="I81" s="31"/>
      <c r="J81" s="31"/>
    </row>
    <row r="82" spans="1:10">
      <c r="A82" s="30"/>
      <c r="B82" s="30"/>
      <c r="C82" s="30"/>
      <c r="D82" s="30"/>
      <c r="E82" s="30"/>
      <c r="F82" s="30"/>
      <c r="G82" s="30"/>
      <c r="H82" s="31"/>
      <c r="I82" s="31"/>
      <c r="J82" s="31"/>
    </row>
    <row r="83" spans="1:10">
      <c r="A83" s="30"/>
      <c r="B83" s="30"/>
      <c r="C83" s="30"/>
      <c r="D83" s="30"/>
      <c r="E83" s="30"/>
      <c r="F83" s="30"/>
      <c r="G83" s="30"/>
      <c r="H83" s="31"/>
      <c r="I83" s="31"/>
      <c r="J83" s="31"/>
    </row>
    <row r="84" spans="1:10">
      <c r="A84" s="30"/>
      <c r="B84" s="30"/>
      <c r="C84" s="30"/>
      <c r="D84" s="30"/>
      <c r="E84" s="30"/>
      <c r="F84" s="30"/>
      <c r="G84" s="30"/>
      <c r="H84" s="31"/>
      <c r="I84" s="31"/>
      <c r="J84" s="31"/>
    </row>
    <row r="85" spans="1:10">
      <c r="A85" s="30"/>
      <c r="B85" s="30"/>
      <c r="C85" s="30"/>
      <c r="D85" s="30"/>
      <c r="E85" s="30"/>
      <c r="F85" s="30"/>
      <c r="G85" s="30"/>
      <c r="H85" s="31"/>
      <c r="I85" s="31"/>
      <c r="J85" s="31"/>
    </row>
    <row r="86" spans="1:10">
      <c r="A86" s="30"/>
      <c r="B86" s="30"/>
      <c r="C86" s="30"/>
      <c r="D86" s="30"/>
      <c r="E86" s="30"/>
      <c r="F86" s="30"/>
      <c r="G86" s="30"/>
      <c r="H86" s="31"/>
      <c r="I86" s="31"/>
      <c r="J86" s="31"/>
    </row>
    <row r="87" spans="1:10">
      <c r="A87" s="30"/>
      <c r="B87" s="30"/>
      <c r="C87" s="30"/>
      <c r="D87" s="30"/>
      <c r="E87" s="30"/>
      <c r="F87" s="30"/>
      <c r="G87" s="30"/>
      <c r="H87" s="31"/>
      <c r="I87" s="31"/>
      <c r="J87" s="31"/>
    </row>
    <row r="88" spans="1:10">
      <c r="A88" s="30"/>
      <c r="B88" s="30"/>
      <c r="C88" s="30"/>
      <c r="D88" s="30"/>
      <c r="E88" s="30"/>
      <c r="F88" s="30"/>
      <c r="G88" s="30"/>
      <c r="H88" s="31"/>
      <c r="I88" s="31"/>
      <c r="J88" s="31"/>
    </row>
    <row r="89" spans="1:10">
      <c r="A89" s="30"/>
      <c r="B89" s="30"/>
      <c r="C89" s="30"/>
      <c r="D89" s="30"/>
      <c r="E89" s="30"/>
      <c r="F89" s="30"/>
      <c r="G89" s="30"/>
      <c r="H89" s="31"/>
      <c r="I89" s="31"/>
      <c r="J89" s="31"/>
    </row>
    <row r="90" spans="1:10">
      <c r="A90" s="30"/>
      <c r="B90" s="30"/>
      <c r="C90" s="30"/>
      <c r="D90" s="30"/>
      <c r="E90" s="30"/>
      <c r="F90" s="30"/>
      <c r="G90" s="30"/>
      <c r="H90" s="31"/>
      <c r="I90" s="31"/>
      <c r="J90" s="31"/>
    </row>
    <row r="91" spans="1:10">
      <c r="A91" s="30"/>
      <c r="B91" s="30"/>
      <c r="C91" s="30"/>
      <c r="D91" s="30"/>
      <c r="E91" s="30"/>
      <c r="F91" s="30"/>
      <c r="G91" s="30"/>
      <c r="H91" s="31"/>
      <c r="I91" s="31"/>
      <c r="J91" s="31"/>
    </row>
    <row r="92" spans="1:10">
      <c r="A92" s="30"/>
      <c r="B92" s="30"/>
      <c r="C92" s="30"/>
      <c r="D92" s="30"/>
      <c r="E92" s="30"/>
      <c r="F92" s="30"/>
      <c r="G92" s="30"/>
      <c r="H92" s="31"/>
      <c r="I92" s="31"/>
      <c r="J92" s="31"/>
    </row>
    <row r="93" spans="1:10">
      <c r="A93" s="30"/>
      <c r="B93" s="30"/>
      <c r="C93" s="30"/>
      <c r="D93" s="30"/>
      <c r="E93" s="30"/>
      <c r="F93" s="30"/>
      <c r="G93" s="30"/>
      <c r="H93" s="31"/>
      <c r="I93" s="31"/>
      <c r="J93" s="31"/>
    </row>
    <row r="94" spans="1:10">
      <c r="A94" s="30"/>
      <c r="B94" s="30"/>
      <c r="C94" s="30"/>
      <c r="D94" s="30"/>
      <c r="E94" s="30"/>
      <c r="F94" s="30"/>
      <c r="G94" s="30"/>
      <c r="H94" s="31"/>
      <c r="I94" s="31"/>
      <c r="J94" s="31"/>
    </row>
    <row r="95" spans="1:10">
      <c r="A95" s="30"/>
      <c r="B95" s="30"/>
      <c r="C95" s="30"/>
      <c r="D95" s="30"/>
      <c r="E95" s="30"/>
      <c r="F95" s="30"/>
      <c r="G95" s="30"/>
      <c r="H95" s="31"/>
      <c r="I95" s="31"/>
      <c r="J95" s="31"/>
    </row>
    <row r="96" spans="1:10">
      <c r="A96" s="30"/>
      <c r="B96" s="30"/>
      <c r="C96" s="30"/>
      <c r="D96" s="30"/>
      <c r="E96" s="30"/>
      <c r="F96" s="30"/>
      <c r="G96" s="30"/>
      <c r="H96" s="31"/>
      <c r="I96" s="31"/>
      <c r="J96" s="31"/>
    </row>
    <row r="97" spans="1:10">
      <c r="A97" s="30"/>
      <c r="B97" s="30"/>
      <c r="C97" s="30"/>
      <c r="D97" s="30"/>
      <c r="E97" s="30"/>
      <c r="F97" s="30"/>
      <c r="G97" s="30"/>
      <c r="H97" s="31"/>
      <c r="I97" s="31"/>
      <c r="J97" s="31"/>
    </row>
    <row r="98" spans="1:10">
      <c r="A98" s="30"/>
      <c r="B98" s="30"/>
      <c r="C98" s="30"/>
      <c r="D98" s="30"/>
      <c r="E98" s="30"/>
      <c r="F98" s="30"/>
      <c r="G98" s="30"/>
      <c r="H98" s="31"/>
      <c r="I98" s="31"/>
      <c r="J98" s="31"/>
    </row>
    <row r="99" spans="1:10">
      <c r="A99" s="30"/>
      <c r="B99" s="30"/>
      <c r="C99" s="30"/>
      <c r="D99" s="30"/>
      <c r="E99" s="30"/>
      <c r="F99" s="30"/>
      <c r="G99" s="30"/>
      <c r="H99" s="31"/>
      <c r="I99" s="31"/>
      <c r="J99" s="31"/>
    </row>
    <row r="100" spans="1:10">
      <c r="A100" s="30"/>
      <c r="B100" s="30"/>
      <c r="C100" s="30"/>
      <c r="D100" s="30"/>
      <c r="E100" s="30"/>
      <c r="F100" s="30"/>
      <c r="G100" s="30"/>
      <c r="H100" s="31"/>
      <c r="I100" s="31"/>
      <c r="J100" s="31"/>
    </row>
    <row r="101" spans="1:10">
      <c r="A101" s="30"/>
      <c r="B101" s="30"/>
      <c r="C101" s="30"/>
      <c r="D101" s="30"/>
      <c r="E101" s="30"/>
      <c r="F101" s="30"/>
      <c r="G101" s="30"/>
      <c r="H101" s="31"/>
      <c r="I101" s="31"/>
      <c r="J101" s="31"/>
    </row>
    <row r="102" spans="1:10">
      <c r="A102" s="30"/>
      <c r="B102" s="30"/>
      <c r="C102" s="30"/>
      <c r="D102" s="30"/>
      <c r="E102" s="30"/>
      <c r="F102" s="30"/>
      <c r="G102" s="30"/>
      <c r="H102" s="31"/>
      <c r="I102" s="31"/>
      <c r="J102" s="31"/>
    </row>
    <row r="103" spans="1:10">
      <c r="A103" s="30"/>
      <c r="B103" s="30"/>
      <c r="C103" s="30"/>
      <c r="D103" s="30"/>
      <c r="E103" s="30"/>
      <c r="F103" s="30"/>
      <c r="G103" s="30"/>
      <c r="H103" s="31"/>
      <c r="I103" s="31"/>
      <c r="J103" s="31"/>
    </row>
    <row r="104" spans="1:10">
      <c r="A104" s="30"/>
      <c r="B104" s="30"/>
      <c r="C104" s="30"/>
      <c r="D104" s="30"/>
      <c r="E104" s="30"/>
      <c r="F104" s="30"/>
      <c r="G104" s="30"/>
      <c r="H104" s="31"/>
      <c r="I104" s="31"/>
      <c r="J104" s="31"/>
    </row>
    <row r="105" spans="1:10">
      <c r="A105" s="30"/>
      <c r="B105" s="30"/>
      <c r="C105" s="30"/>
      <c r="D105" s="30"/>
      <c r="E105" s="30"/>
      <c r="F105" s="30"/>
      <c r="G105" s="30"/>
      <c r="H105" s="31"/>
      <c r="I105" s="31"/>
      <c r="J105" s="31"/>
    </row>
    <row r="106" spans="1:10">
      <c r="A106" s="30"/>
      <c r="B106" s="30"/>
      <c r="C106" s="30"/>
      <c r="D106" s="30"/>
      <c r="E106" s="30"/>
      <c r="F106" s="30"/>
      <c r="G106" s="30"/>
      <c r="H106" s="31"/>
      <c r="I106" s="31"/>
      <c r="J106" s="31"/>
    </row>
    <row r="107" spans="1:10">
      <c r="A107" s="30"/>
      <c r="B107" s="30"/>
      <c r="C107" s="30"/>
      <c r="D107" s="30"/>
      <c r="E107" s="30"/>
      <c r="F107" s="30"/>
      <c r="G107" s="30"/>
      <c r="H107" s="31"/>
      <c r="I107" s="31"/>
      <c r="J107" s="31"/>
    </row>
    <row r="108" spans="1:10">
      <c r="A108" s="30"/>
      <c r="B108" s="30"/>
      <c r="C108" s="30"/>
      <c r="D108" s="30"/>
      <c r="E108" s="30"/>
      <c r="F108" s="30"/>
      <c r="G108" s="30"/>
      <c r="H108" s="31"/>
      <c r="I108" s="31"/>
      <c r="J108" s="31"/>
    </row>
    <row r="109" spans="1:10">
      <c r="A109" s="30"/>
      <c r="B109" s="30"/>
      <c r="C109" s="30"/>
      <c r="D109" s="30"/>
      <c r="E109" s="30"/>
      <c r="F109" s="30"/>
      <c r="G109" s="30"/>
      <c r="H109" s="31"/>
      <c r="I109" s="31"/>
      <c r="J109" s="31"/>
    </row>
    <row r="110" spans="1:10">
      <c r="A110" s="30"/>
      <c r="B110" s="30"/>
      <c r="C110" s="30"/>
      <c r="D110" s="30"/>
      <c r="E110" s="30"/>
      <c r="F110" s="30"/>
      <c r="G110" s="30"/>
      <c r="H110" s="31"/>
      <c r="I110" s="31"/>
      <c r="J110" s="31"/>
    </row>
    <row r="111" spans="1:10">
      <c r="A111" s="30"/>
      <c r="B111" s="30"/>
      <c r="C111" s="30"/>
      <c r="D111" s="30"/>
      <c r="E111" s="30"/>
      <c r="F111" s="30"/>
      <c r="G111" s="30"/>
      <c r="H111" s="31"/>
      <c r="I111" s="31"/>
      <c r="J111" s="31"/>
    </row>
    <row r="112" spans="1:10">
      <c r="A112" s="30"/>
      <c r="B112" s="30"/>
      <c r="C112" s="30"/>
      <c r="D112" s="30"/>
      <c r="E112" s="30"/>
      <c r="F112" s="30"/>
      <c r="G112" s="30"/>
      <c r="H112" s="31"/>
      <c r="I112" s="31"/>
      <c r="J112" s="31"/>
    </row>
    <row r="113" spans="1:10">
      <c r="A113" s="30"/>
      <c r="B113" s="30"/>
      <c r="C113" s="30"/>
      <c r="D113" s="30"/>
      <c r="E113" s="30"/>
      <c r="F113" s="30"/>
      <c r="G113" s="30"/>
      <c r="H113" s="31"/>
      <c r="I113" s="31"/>
      <c r="J113" s="31"/>
    </row>
    <row r="114" spans="1:10">
      <c r="A114" s="30"/>
      <c r="B114" s="30"/>
      <c r="C114" s="30"/>
      <c r="D114" s="30"/>
      <c r="E114" s="30"/>
      <c r="F114" s="30"/>
      <c r="G114" s="30"/>
      <c r="H114" s="31"/>
      <c r="I114" s="31"/>
      <c r="J114" s="31"/>
    </row>
    <row r="115" spans="1:10">
      <c r="A115" s="30"/>
      <c r="B115" s="30"/>
      <c r="C115" s="30"/>
      <c r="D115" s="30"/>
      <c r="E115" s="30"/>
      <c r="F115" s="30"/>
      <c r="G115" s="30"/>
      <c r="H115" s="31"/>
      <c r="I115" s="31"/>
      <c r="J115" s="31"/>
    </row>
    <row r="116" spans="1:10">
      <c r="A116" s="30"/>
      <c r="B116" s="30"/>
      <c r="C116" s="30"/>
      <c r="D116" s="30"/>
      <c r="E116" s="30"/>
      <c r="F116" s="30"/>
      <c r="G116" s="30"/>
      <c r="H116" s="31"/>
      <c r="I116" s="31"/>
      <c r="J116" s="31"/>
    </row>
    <row r="117" spans="1:10">
      <c r="A117" s="30"/>
      <c r="B117" s="30"/>
      <c r="C117" s="30"/>
      <c r="D117" s="30"/>
      <c r="E117" s="30"/>
      <c r="F117" s="30"/>
      <c r="G117" s="30"/>
      <c r="H117" s="31"/>
      <c r="I117" s="31"/>
      <c r="J117" s="31"/>
    </row>
    <row r="118" spans="1:10">
      <c r="A118" s="30"/>
      <c r="B118" s="30"/>
      <c r="C118" s="30"/>
      <c r="D118" s="30"/>
      <c r="E118" s="30"/>
      <c r="F118" s="30"/>
      <c r="G118" s="30"/>
      <c r="H118" s="31"/>
      <c r="I118" s="31"/>
      <c r="J118" s="31"/>
    </row>
    <row r="119" spans="1:10">
      <c r="A119" s="30"/>
      <c r="B119" s="30"/>
      <c r="C119" s="30"/>
      <c r="D119" s="30"/>
      <c r="E119" s="30"/>
      <c r="F119" s="30"/>
      <c r="G119" s="30"/>
      <c r="H119" s="31"/>
      <c r="I119" s="31"/>
      <c r="J119" s="31"/>
    </row>
    <row r="120" spans="1:10">
      <c r="A120" s="30"/>
      <c r="B120" s="30"/>
      <c r="C120" s="30"/>
      <c r="D120" s="30"/>
      <c r="E120" s="30"/>
      <c r="F120" s="30"/>
      <c r="G120" s="30"/>
      <c r="H120" s="31"/>
      <c r="I120" s="31"/>
      <c r="J120" s="31"/>
    </row>
    <row r="121" spans="1:10">
      <c r="A121" s="30"/>
      <c r="B121" s="30"/>
      <c r="C121" s="30"/>
      <c r="D121" s="30"/>
      <c r="E121" s="30"/>
      <c r="F121" s="30"/>
      <c r="G121" s="30"/>
      <c r="H121" s="31"/>
      <c r="I121" s="31"/>
      <c r="J121" s="31"/>
    </row>
    <row r="122" spans="1:10">
      <c r="A122" s="30"/>
      <c r="B122" s="30"/>
      <c r="C122" s="30"/>
      <c r="D122" s="30"/>
      <c r="E122" s="30"/>
      <c r="F122" s="30"/>
      <c r="G122" s="30"/>
      <c r="H122" s="31"/>
      <c r="I122" s="31"/>
      <c r="J122" s="31"/>
    </row>
    <row r="123" spans="1:10">
      <c r="A123" s="30"/>
      <c r="B123" s="30"/>
      <c r="C123" s="30"/>
      <c r="D123" s="30"/>
      <c r="E123" s="30"/>
      <c r="F123" s="30"/>
      <c r="G123" s="30"/>
      <c r="H123" s="31"/>
      <c r="I123" s="31"/>
      <c r="J123" s="31"/>
    </row>
    <row r="124" spans="1:10">
      <c r="A124" s="30"/>
      <c r="B124" s="30"/>
      <c r="C124" s="30"/>
      <c r="D124" s="30"/>
      <c r="E124" s="30"/>
      <c r="F124" s="30"/>
      <c r="G124" s="30"/>
      <c r="H124" s="31"/>
      <c r="I124" s="31"/>
      <c r="J124" s="31"/>
    </row>
    <row r="125" spans="1:10">
      <c r="A125" s="30"/>
      <c r="B125" s="30"/>
      <c r="C125" s="30"/>
      <c r="D125" s="30"/>
      <c r="E125" s="30"/>
      <c r="F125" s="30"/>
      <c r="G125" s="30"/>
      <c r="H125" s="31"/>
      <c r="I125" s="31"/>
      <c r="J125" s="31"/>
    </row>
    <row r="126" spans="1:10">
      <c r="A126" s="30"/>
      <c r="B126" s="30"/>
      <c r="C126" s="30"/>
      <c r="D126" s="30"/>
      <c r="E126" s="30"/>
      <c r="F126" s="30"/>
      <c r="G126" s="30"/>
      <c r="H126" s="31"/>
      <c r="I126" s="31"/>
      <c r="J126" s="31"/>
    </row>
    <row r="127" spans="1:10">
      <c r="A127" s="30"/>
      <c r="B127" s="30"/>
      <c r="C127" s="30"/>
      <c r="D127" s="30"/>
      <c r="E127" s="30"/>
      <c r="F127" s="30"/>
      <c r="G127" s="30"/>
      <c r="H127" s="31"/>
      <c r="I127" s="31"/>
      <c r="J127" s="31"/>
    </row>
    <row r="128" spans="1:10">
      <c r="A128" s="30"/>
      <c r="B128" s="30"/>
      <c r="C128" s="30"/>
      <c r="D128" s="30"/>
      <c r="E128" s="30"/>
      <c r="F128" s="30"/>
      <c r="G128" s="30"/>
      <c r="H128" s="31"/>
      <c r="I128" s="31"/>
      <c r="J128" s="31"/>
    </row>
    <row r="129" spans="1:10">
      <c r="A129" s="30"/>
      <c r="B129" s="30"/>
      <c r="C129" s="30"/>
      <c r="D129" s="30"/>
      <c r="E129" s="30"/>
      <c r="F129" s="30"/>
      <c r="G129" s="30"/>
      <c r="H129" s="31"/>
      <c r="I129" s="31"/>
      <c r="J129" s="31"/>
    </row>
    <row r="130" spans="1:10">
      <c r="A130" s="30"/>
      <c r="B130" s="30"/>
      <c r="C130" s="30"/>
      <c r="D130" s="30"/>
      <c r="E130" s="30"/>
      <c r="F130" s="30"/>
      <c r="G130" s="30"/>
      <c r="H130" s="31"/>
      <c r="I130" s="31"/>
      <c r="J130" s="31"/>
    </row>
    <row r="131" spans="1:10">
      <c r="A131" s="30"/>
      <c r="B131" s="30"/>
      <c r="C131" s="30"/>
      <c r="D131" s="30"/>
      <c r="E131" s="30"/>
      <c r="F131" s="30"/>
      <c r="G131" s="30"/>
      <c r="H131" s="31"/>
      <c r="I131" s="31"/>
      <c r="J131" s="31"/>
    </row>
    <row r="132" spans="1:10">
      <c r="A132" s="30"/>
      <c r="B132" s="30"/>
      <c r="C132" s="30"/>
      <c r="D132" s="30"/>
      <c r="E132" s="30"/>
      <c r="F132" s="30"/>
      <c r="G132" s="30"/>
      <c r="H132" s="31"/>
      <c r="I132" s="31"/>
      <c r="J132" s="31"/>
    </row>
    <row r="133" spans="1:10">
      <c r="A133" s="30"/>
      <c r="B133" s="30"/>
      <c r="C133" s="30"/>
      <c r="D133" s="30"/>
      <c r="E133" s="30"/>
      <c r="F133" s="30"/>
      <c r="G133" s="30"/>
      <c r="H133" s="31"/>
      <c r="I133" s="31"/>
      <c r="J133" s="31"/>
    </row>
    <row r="134" spans="1:10">
      <c r="A134" s="30"/>
      <c r="B134" s="30"/>
      <c r="C134" s="30"/>
      <c r="D134" s="30"/>
      <c r="E134" s="30"/>
      <c r="F134" s="30"/>
      <c r="G134" s="30"/>
      <c r="H134" s="31"/>
      <c r="I134" s="31"/>
      <c r="J134" s="31"/>
    </row>
    <row r="135" spans="1:10">
      <c r="A135" s="30"/>
      <c r="B135" s="30"/>
      <c r="C135" s="30"/>
      <c r="D135" s="30"/>
      <c r="E135" s="30"/>
      <c r="F135" s="30"/>
      <c r="G135" s="30"/>
      <c r="H135" s="31"/>
      <c r="I135" s="31"/>
      <c r="J135" s="31"/>
    </row>
    <row r="136" spans="1:10">
      <c r="A136" s="30"/>
      <c r="B136" s="30"/>
      <c r="C136" s="30"/>
      <c r="D136" s="30"/>
      <c r="E136" s="30"/>
      <c r="F136" s="30"/>
      <c r="G136" s="30"/>
      <c r="H136" s="31"/>
      <c r="I136" s="31"/>
      <c r="J136" s="31"/>
    </row>
    <row r="137" spans="1:10">
      <c r="A137" s="30"/>
      <c r="B137" s="30"/>
      <c r="C137" s="30"/>
      <c r="D137" s="30"/>
      <c r="E137" s="30"/>
      <c r="F137" s="30"/>
      <c r="G137" s="30"/>
      <c r="H137" s="31"/>
      <c r="I137" s="31"/>
      <c r="J137" s="31"/>
    </row>
    <row r="138" spans="1:10">
      <c r="A138" s="30"/>
      <c r="B138" s="30"/>
      <c r="C138" s="30"/>
      <c r="D138" s="30"/>
      <c r="E138" s="30"/>
      <c r="F138" s="30"/>
      <c r="G138" s="30"/>
      <c r="H138" s="31"/>
      <c r="I138" s="31"/>
      <c r="J138" s="31"/>
    </row>
    <row r="139" spans="1:10">
      <c r="A139" s="30"/>
      <c r="B139" s="30"/>
      <c r="C139" s="30"/>
      <c r="D139" s="30"/>
      <c r="E139" s="30"/>
      <c r="F139" s="30"/>
      <c r="G139" s="30"/>
      <c r="H139" s="31"/>
      <c r="I139" s="31"/>
      <c r="J139" s="31"/>
    </row>
    <row r="140" spans="1:10">
      <c r="A140" s="30"/>
      <c r="B140" s="30"/>
      <c r="C140" s="30"/>
      <c r="D140" s="30"/>
      <c r="E140" s="30"/>
      <c r="F140" s="30"/>
      <c r="G140" s="30"/>
      <c r="H140" s="31"/>
      <c r="I140" s="31"/>
      <c r="J140" s="31"/>
    </row>
    <row r="141" spans="1:10">
      <c r="A141" s="30"/>
      <c r="B141" s="30"/>
      <c r="C141" s="30"/>
      <c r="D141" s="30"/>
      <c r="E141" s="30"/>
      <c r="F141" s="30"/>
      <c r="G141" s="30"/>
      <c r="H141" s="31"/>
      <c r="I141" s="31"/>
      <c r="J141" s="31"/>
    </row>
    <row r="142" spans="1:10">
      <c r="A142" s="30"/>
      <c r="B142" s="30"/>
      <c r="C142" s="30"/>
      <c r="D142" s="30"/>
      <c r="E142" s="30"/>
      <c r="F142" s="30"/>
      <c r="G142" s="30"/>
      <c r="H142" s="31"/>
      <c r="I142" s="31"/>
      <c r="J142" s="31"/>
    </row>
    <row r="143" spans="1:10">
      <c r="A143" s="30"/>
      <c r="B143" s="30"/>
      <c r="C143" s="30"/>
      <c r="D143" s="30"/>
      <c r="E143" s="30"/>
      <c r="F143" s="30"/>
      <c r="G143" s="30"/>
      <c r="H143" s="31"/>
      <c r="I143" s="31"/>
      <c r="J143" s="31"/>
    </row>
    <row r="144" spans="1:10">
      <c r="A144" s="30"/>
      <c r="B144" s="30"/>
      <c r="C144" s="30"/>
      <c r="D144" s="30"/>
      <c r="E144" s="30"/>
      <c r="F144" s="30"/>
      <c r="G144" s="30"/>
      <c r="H144" s="31"/>
      <c r="I144" s="31"/>
      <c r="J144" s="31"/>
    </row>
    <row r="145" spans="1:10">
      <c r="A145" s="30"/>
      <c r="B145" s="30"/>
      <c r="C145" s="30"/>
      <c r="D145" s="30"/>
      <c r="E145" s="30"/>
      <c r="F145" s="30"/>
      <c r="G145" s="30"/>
      <c r="H145" s="31"/>
      <c r="I145" s="31"/>
      <c r="J145" s="31"/>
    </row>
    <row r="146" spans="1:10">
      <c r="A146" s="30"/>
      <c r="B146" s="30"/>
      <c r="C146" s="30"/>
      <c r="D146" s="30"/>
      <c r="E146" s="30"/>
      <c r="F146" s="30"/>
      <c r="G146" s="30"/>
      <c r="H146" s="31"/>
      <c r="I146" s="31"/>
      <c r="J146" s="31"/>
    </row>
    <row r="147" spans="1:10">
      <c r="A147" s="30"/>
      <c r="B147" s="30"/>
      <c r="C147" s="30"/>
      <c r="D147" s="30"/>
      <c r="E147" s="30"/>
      <c r="F147" s="30"/>
      <c r="G147" s="30"/>
      <c r="H147" s="31"/>
      <c r="I147" s="31"/>
      <c r="J147" s="31"/>
    </row>
    <row r="148" spans="1:10">
      <c r="A148" s="30"/>
      <c r="B148" s="30"/>
      <c r="C148" s="30"/>
      <c r="D148" s="30"/>
      <c r="E148" s="30"/>
      <c r="F148" s="30"/>
      <c r="G148" s="30"/>
      <c r="H148" s="31"/>
      <c r="I148" s="31"/>
      <c r="J148" s="31"/>
    </row>
    <row r="149" spans="1:10">
      <c r="A149" s="30"/>
      <c r="B149" s="30"/>
      <c r="C149" s="30"/>
      <c r="D149" s="30"/>
      <c r="E149" s="30"/>
      <c r="F149" s="30"/>
      <c r="G149" s="30"/>
      <c r="H149" s="31"/>
      <c r="I149" s="31"/>
      <c r="J149" s="31"/>
    </row>
    <row r="150" spans="1:10">
      <c r="A150" s="30"/>
      <c r="B150" s="30"/>
      <c r="C150" s="30"/>
      <c r="D150" s="30"/>
      <c r="E150" s="30"/>
      <c r="F150" s="30"/>
      <c r="G150" s="30"/>
      <c r="H150" s="31"/>
      <c r="I150" s="31"/>
      <c r="J150" s="31"/>
    </row>
    <row r="151" spans="1:10">
      <c r="A151" s="30"/>
      <c r="B151" s="30"/>
      <c r="C151" s="30"/>
      <c r="D151" s="30"/>
      <c r="E151" s="30"/>
      <c r="F151" s="30"/>
      <c r="G151" s="30"/>
      <c r="H151" s="31"/>
      <c r="I151" s="31"/>
      <c r="J151" s="31"/>
    </row>
    <row r="152" spans="1:10">
      <c r="A152" s="30"/>
      <c r="B152" s="30"/>
      <c r="C152" s="30"/>
      <c r="D152" s="30"/>
      <c r="E152" s="30"/>
      <c r="F152" s="30"/>
      <c r="G152" s="30"/>
      <c r="H152" s="31"/>
      <c r="I152" s="31"/>
      <c r="J152" s="31"/>
    </row>
    <row r="153" spans="1:10">
      <c r="A153" s="30"/>
      <c r="B153" s="30"/>
      <c r="C153" s="30"/>
      <c r="D153" s="30"/>
      <c r="E153" s="30"/>
      <c r="F153" s="30"/>
      <c r="G153" s="30"/>
      <c r="H153" s="31"/>
      <c r="I153" s="31"/>
      <c r="J153" s="31"/>
    </row>
    <row r="154" spans="1:10">
      <c r="A154" s="30"/>
      <c r="B154" s="30"/>
      <c r="C154" s="30"/>
      <c r="D154" s="30"/>
      <c r="E154" s="30"/>
      <c r="F154" s="30"/>
      <c r="G154" s="30"/>
      <c r="H154" s="31"/>
      <c r="I154" s="31"/>
      <c r="J154" s="31"/>
    </row>
    <row r="155" spans="1:10">
      <c r="A155" s="30"/>
      <c r="B155" s="30"/>
      <c r="C155" s="30"/>
      <c r="D155" s="30"/>
      <c r="E155" s="30"/>
      <c r="F155" s="30"/>
      <c r="G155" s="30"/>
      <c r="H155" s="31"/>
      <c r="I155" s="31"/>
      <c r="J155" s="31"/>
    </row>
    <row r="156" spans="1:10">
      <c r="A156" s="30"/>
      <c r="B156" s="30"/>
      <c r="C156" s="30"/>
      <c r="D156" s="30"/>
      <c r="E156" s="30"/>
      <c r="F156" s="30"/>
      <c r="G156" s="30"/>
      <c r="H156" s="31"/>
      <c r="I156" s="31"/>
      <c r="J156" s="31"/>
    </row>
    <row r="157" spans="1:10">
      <c r="A157" s="30"/>
      <c r="B157" s="30"/>
      <c r="C157" s="30"/>
      <c r="D157" s="30"/>
      <c r="E157" s="30"/>
      <c r="F157" s="30"/>
      <c r="G157" s="30"/>
      <c r="H157" s="31"/>
      <c r="I157" s="31"/>
      <c r="J157" s="31"/>
    </row>
    <row r="158" spans="1:10">
      <c r="A158" s="30"/>
      <c r="B158" s="30"/>
      <c r="C158" s="30"/>
      <c r="D158" s="30"/>
      <c r="E158" s="30"/>
      <c r="F158" s="30"/>
      <c r="G158" s="30"/>
      <c r="H158" s="31"/>
      <c r="I158" s="31"/>
      <c r="J158" s="31"/>
    </row>
    <row r="159" spans="1:10">
      <c r="A159" s="30"/>
      <c r="B159" s="30"/>
      <c r="C159" s="30"/>
      <c r="D159" s="30"/>
      <c r="E159" s="30"/>
      <c r="F159" s="30"/>
      <c r="G159" s="30"/>
      <c r="H159" s="31"/>
      <c r="I159" s="31"/>
      <c r="J159" s="31"/>
    </row>
    <row r="160" spans="1:10">
      <c r="A160" s="30"/>
      <c r="B160" s="30"/>
      <c r="C160" s="30"/>
      <c r="D160" s="30"/>
      <c r="E160" s="30"/>
      <c r="F160" s="30"/>
      <c r="G160" s="30"/>
      <c r="H160" s="31"/>
      <c r="I160" s="31"/>
      <c r="J160" s="31"/>
    </row>
    <row r="161" spans="1:10">
      <c r="A161" s="30"/>
      <c r="B161" s="30"/>
      <c r="C161" s="30"/>
      <c r="D161" s="30"/>
      <c r="E161" s="30"/>
      <c r="F161" s="30"/>
      <c r="G161" s="30"/>
      <c r="H161" s="31"/>
      <c r="I161" s="31"/>
      <c r="J161" s="31"/>
    </row>
    <row r="162" spans="1:10">
      <c r="A162" s="30"/>
      <c r="B162" s="30"/>
      <c r="C162" s="30"/>
      <c r="D162" s="30"/>
      <c r="E162" s="30"/>
      <c r="F162" s="30"/>
      <c r="G162" s="30"/>
      <c r="H162" s="31"/>
      <c r="I162" s="31"/>
      <c r="J162" s="31"/>
    </row>
    <row r="163" spans="1:10">
      <c r="A163" s="30"/>
      <c r="B163" s="30"/>
      <c r="C163" s="30"/>
      <c r="D163" s="30"/>
      <c r="E163" s="30"/>
      <c r="F163" s="30"/>
      <c r="G163" s="30"/>
      <c r="H163" s="31"/>
      <c r="I163" s="31"/>
      <c r="J163" s="31"/>
    </row>
    <row r="164" spans="1:10">
      <c r="A164" s="30"/>
      <c r="B164" s="30"/>
      <c r="C164" s="30"/>
      <c r="D164" s="30"/>
      <c r="E164" s="30"/>
      <c r="F164" s="30"/>
      <c r="G164" s="30"/>
      <c r="H164" s="31"/>
      <c r="I164" s="31"/>
      <c r="J164" s="31"/>
    </row>
    <row r="165" spans="1:10">
      <c r="A165" s="30"/>
      <c r="B165" s="30"/>
      <c r="C165" s="30"/>
      <c r="D165" s="30"/>
      <c r="E165" s="30"/>
      <c r="F165" s="30"/>
      <c r="G165" s="30"/>
      <c r="H165" s="31"/>
      <c r="I165" s="31"/>
      <c r="J165" s="31"/>
    </row>
    <row r="166" spans="1:10">
      <c r="A166" s="30"/>
      <c r="B166" s="30"/>
      <c r="C166" s="30"/>
      <c r="D166" s="30"/>
      <c r="E166" s="30"/>
      <c r="F166" s="30"/>
      <c r="G166" s="30"/>
      <c r="H166" s="31"/>
      <c r="I166" s="31"/>
      <c r="J166" s="31"/>
    </row>
    <row r="167" spans="1:10">
      <c r="A167" s="30"/>
      <c r="B167" s="30"/>
      <c r="C167" s="30"/>
      <c r="D167" s="30"/>
      <c r="E167" s="30"/>
      <c r="F167" s="30"/>
      <c r="G167" s="30"/>
      <c r="H167" s="31"/>
      <c r="I167" s="31"/>
      <c r="J167" s="31"/>
    </row>
    <row r="168" spans="1:10">
      <c r="A168" s="30"/>
      <c r="B168" s="30"/>
      <c r="C168" s="30"/>
      <c r="D168" s="30"/>
      <c r="E168" s="30"/>
      <c r="F168" s="30"/>
      <c r="G168" s="30"/>
      <c r="H168" s="31"/>
      <c r="I168" s="31"/>
      <c r="J168" s="31"/>
    </row>
    <row r="169" spans="1:10">
      <c r="A169" s="30"/>
      <c r="B169" s="30"/>
      <c r="C169" s="30"/>
      <c r="D169" s="30"/>
      <c r="E169" s="30"/>
      <c r="F169" s="30"/>
      <c r="G169" s="30"/>
      <c r="H169" s="31"/>
      <c r="I169" s="31"/>
      <c r="J169" s="31"/>
    </row>
    <row r="170" spans="1:10">
      <c r="A170" s="30"/>
      <c r="B170" s="30"/>
      <c r="C170" s="30"/>
      <c r="D170" s="30"/>
      <c r="E170" s="30"/>
      <c r="F170" s="30"/>
      <c r="G170" s="30"/>
      <c r="H170" s="31"/>
      <c r="I170" s="31"/>
      <c r="J170" s="31"/>
    </row>
    <row r="171" spans="1:10">
      <c r="A171" s="30"/>
      <c r="B171" s="30"/>
      <c r="C171" s="30"/>
      <c r="D171" s="30"/>
      <c r="E171" s="30"/>
      <c r="F171" s="30"/>
      <c r="G171" s="30"/>
      <c r="H171" s="31"/>
      <c r="I171" s="31"/>
      <c r="J171" s="31"/>
    </row>
    <row r="172" spans="1:10">
      <c r="A172" s="30"/>
      <c r="B172" s="30"/>
      <c r="C172" s="30"/>
      <c r="D172" s="30"/>
      <c r="E172" s="30"/>
      <c r="F172" s="30"/>
      <c r="G172" s="30"/>
      <c r="H172" s="31"/>
      <c r="I172" s="31"/>
      <c r="J172" s="31"/>
    </row>
    <row r="173" spans="1:10">
      <c r="A173" s="30"/>
      <c r="B173" s="30"/>
      <c r="C173" s="30"/>
      <c r="D173" s="30"/>
      <c r="E173" s="30"/>
      <c r="F173" s="30"/>
      <c r="G173" s="30"/>
      <c r="H173" s="31"/>
      <c r="I173" s="31"/>
      <c r="J173" s="31"/>
    </row>
    <row r="174" spans="1:10">
      <c r="A174" s="30"/>
      <c r="B174" s="30"/>
      <c r="C174" s="30"/>
      <c r="D174" s="30"/>
      <c r="E174" s="30"/>
      <c r="F174" s="30"/>
      <c r="G174" s="30"/>
      <c r="H174" s="31"/>
      <c r="I174" s="31"/>
      <c r="J174" s="31"/>
    </row>
    <row r="175" spans="1:10">
      <c r="A175" s="30"/>
      <c r="B175" s="30"/>
      <c r="C175" s="30"/>
      <c r="D175" s="30"/>
      <c r="E175" s="30"/>
      <c r="F175" s="30"/>
      <c r="G175" s="30"/>
      <c r="H175" s="31"/>
      <c r="I175" s="31"/>
      <c r="J175" s="31"/>
    </row>
    <row r="176" spans="1:10">
      <c r="A176" s="30"/>
      <c r="B176" s="30"/>
      <c r="C176" s="30"/>
      <c r="D176" s="30"/>
      <c r="E176" s="30"/>
      <c r="F176" s="30"/>
      <c r="G176" s="30"/>
      <c r="H176" s="31"/>
      <c r="I176" s="31"/>
      <c r="J176" s="31"/>
    </row>
    <row r="177" spans="1:10">
      <c r="A177" s="30"/>
      <c r="B177" s="30"/>
      <c r="C177" s="30"/>
      <c r="D177" s="30"/>
      <c r="E177" s="30"/>
      <c r="F177" s="30"/>
      <c r="G177" s="30"/>
      <c r="H177" s="31"/>
      <c r="I177" s="31"/>
      <c r="J177" s="31"/>
    </row>
    <row r="178" spans="1:10">
      <c r="A178" s="30"/>
      <c r="B178" s="30"/>
      <c r="C178" s="30"/>
      <c r="D178" s="30"/>
      <c r="E178" s="30"/>
      <c r="F178" s="30"/>
      <c r="G178" s="30"/>
      <c r="H178" s="31"/>
      <c r="I178" s="31"/>
      <c r="J178" s="31"/>
    </row>
    <row r="179" spans="1:10">
      <c r="A179" s="30"/>
      <c r="B179" s="30"/>
      <c r="C179" s="30"/>
      <c r="D179" s="30"/>
      <c r="E179" s="30"/>
      <c r="F179" s="30"/>
      <c r="G179" s="30"/>
      <c r="H179" s="31"/>
      <c r="I179" s="31"/>
      <c r="J179" s="31"/>
    </row>
    <row r="180" spans="1:10">
      <c r="A180" s="30"/>
      <c r="B180" s="30"/>
      <c r="C180" s="30"/>
      <c r="D180" s="30"/>
      <c r="E180" s="30"/>
      <c r="F180" s="30"/>
      <c r="G180" s="30"/>
      <c r="H180" s="31"/>
      <c r="I180" s="31"/>
      <c r="J180" s="31"/>
    </row>
    <row r="181" spans="1:10">
      <c r="A181" s="30"/>
      <c r="B181" s="30"/>
      <c r="C181" s="30"/>
      <c r="D181" s="30"/>
      <c r="E181" s="30"/>
      <c r="F181" s="30"/>
      <c r="G181" s="30"/>
      <c r="H181" s="31"/>
      <c r="I181" s="31"/>
      <c r="J181" s="31"/>
    </row>
    <row r="182" spans="1:10">
      <c r="A182" s="30"/>
      <c r="B182" s="30"/>
      <c r="C182" s="30"/>
      <c r="D182" s="30"/>
      <c r="E182" s="30"/>
      <c r="F182" s="30"/>
      <c r="G182" s="30"/>
      <c r="H182" s="31"/>
      <c r="I182" s="31"/>
      <c r="J182" s="31"/>
    </row>
    <row r="183" spans="1:10">
      <c r="A183" s="30"/>
      <c r="B183" s="30"/>
      <c r="C183" s="30"/>
      <c r="D183" s="30"/>
      <c r="E183" s="30"/>
      <c r="F183" s="30"/>
      <c r="G183" s="30"/>
      <c r="H183" s="31"/>
      <c r="I183" s="31"/>
      <c r="J183" s="31"/>
    </row>
    <row r="184" spans="1:10">
      <c r="A184" s="30"/>
      <c r="B184" s="30"/>
      <c r="C184" s="30"/>
      <c r="D184" s="30"/>
      <c r="E184" s="30"/>
      <c r="F184" s="30"/>
      <c r="G184" s="30"/>
      <c r="H184" s="31"/>
      <c r="I184" s="31"/>
      <c r="J184" s="31"/>
    </row>
    <row r="185" spans="1:10">
      <c r="A185" s="30"/>
      <c r="B185" s="30"/>
      <c r="C185" s="30"/>
      <c r="D185" s="30"/>
      <c r="E185" s="30"/>
      <c r="F185" s="30"/>
      <c r="G185" s="30"/>
      <c r="H185" s="31"/>
      <c r="I185" s="31"/>
      <c r="J185" s="31"/>
    </row>
    <row r="186" spans="1:10">
      <c r="A186" s="30"/>
      <c r="B186" s="30"/>
      <c r="C186" s="30"/>
      <c r="D186" s="30"/>
      <c r="E186" s="30"/>
      <c r="F186" s="30"/>
      <c r="G186" s="30"/>
      <c r="H186" s="31"/>
      <c r="I186" s="31"/>
      <c r="J186" s="31"/>
    </row>
    <row r="187" spans="1:10">
      <c r="A187" s="30"/>
      <c r="B187" s="30"/>
      <c r="C187" s="30"/>
      <c r="D187" s="30"/>
      <c r="E187" s="30"/>
      <c r="F187" s="30"/>
      <c r="G187" s="30"/>
      <c r="H187" s="31"/>
      <c r="I187" s="31"/>
      <c r="J187" s="31"/>
    </row>
    <row r="188" spans="1:10">
      <c r="A188" s="30"/>
      <c r="B188" s="30"/>
      <c r="C188" s="30"/>
      <c r="D188" s="30"/>
      <c r="E188" s="30"/>
      <c r="F188" s="30"/>
      <c r="G188" s="30"/>
      <c r="H188" s="31"/>
      <c r="I188" s="31"/>
      <c r="J188" s="31"/>
    </row>
    <row r="189" spans="1:10">
      <c r="A189" s="30"/>
      <c r="B189" s="30"/>
      <c r="C189" s="30"/>
      <c r="D189" s="30"/>
      <c r="E189" s="30"/>
      <c r="F189" s="30"/>
      <c r="G189" s="30"/>
      <c r="H189" s="31"/>
      <c r="I189" s="31"/>
      <c r="J189" s="31"/>
    </row>
    <row r="190" spans="1:10">
      <c r="A190" s="30"/>
      <c r="B190" s="30"/>
      <c r="C190" s="30"/>
      <c r="D190" s="30"/>
      <c r="E190" s="30"/>
      <c r="F190" s="30"/>
      <c r="G190" s="30"/>
      <c r="H190" s="31"/>
      <c r="I190" s="31"/>
      <c r="J190" s="31"/>
    </row>
    <row r="191" spans="1:10">
      <c r="A191" s="30"/>
      <c r="B191" s="30"/>
      <c r="C191" s="30"/>
      <c r="D191" s="30"/>
      <c r="E191" s="30"/>
      <c r="F191" s="30"/>
      <c r="G191" s="30"/>
      <c r="H191" s="31"/>
      <c r="I191" s="31"/>
      <c r="J191" s="31"/>
    </row>
    <row r="192" spans="1:10">
      <c r="A192" s="30"/>
      <c r="B192" s="30"/>
      <c r="C192" s="30"/>
      <c r="D192" s="30"/>
      <c r="E192" s="30"/>
      <c r="F192" s="30"/>
      <c r="G192" s="30"/>
      <c r="H192" s="31"/>
      <c r="I192" s="31"/>
      <c r="J192" s="31"/>
    </row>
    <row r="193" spans="1:10">
      <c r="A193" s="30"/>
      <c r="B193" s="30"/>
      <c r="C193" s="30"/>
      <c r="D193" s="30"/>
      <c r="E193" s="30"/>
      <c r="F193" s="30"/>
      <c r="G193" s="30"/>
      <c r="H193" s="31"/>
      <c r="I193" s="31"/>
      <c r="J193" s="31"/>
    </row>
    <row r="194" spans="1:10">
      <c r="A194" s="30"/>
      <c r="B194" s="30"/>
      <c r="C194" s="30"/>
      <c r="D194" s="30"/>
      <c r="E194" s="30"/>
      <c r="F194" s="30"/>
      <c r="G194" s="30"/>
      <c r="H194" s="31"/>
      <c r="I194" s="31"/>
      <c r="J194" s="31"/>
    </row>
    <row r="195" spans="1:10">
      <c r="A195" s="30"/>
      <c r="B195" s="30"/>
      <c r="C195" s="30"/>
      <c r="D195" s="30"/>
      <c r="E195" s="30"/>
      <c r="F195" s="30"/>
      <c r="G195" s="30"/>
      <c r="H195" s="31"/>
      <c r="I195" s="31"/>
      <c r="J195" s="31"/>
    </row>
    <row r="196" spans="1:10">
      <c r="A196" s="30"/>
      <c r="B196" s="30"/>
      <c r="C196" s="30"/>
      <c r="D196" s="30"/>
      <c r="E196" s="30"/>
      <c r="F196" s="30"/>
      <c r="G196" s="30"/>
      <c r="H196" s="36"/>
      <c r="I196" s="36"/>
      <c r="J196" s="31"/>
    </row>
    <row r="197" spans="1:10">
      <c r="A197" s="30"/>
      <c r="B197" s="30"/>
      <c r="C197" s="30"/>
      <c r="D197" s="30"/>
      <c r="E197" s="30"/>
      <c r="F197" s="30"/>
      <c r="G197" s="30"/>
      <c r="H197" s="31"/>
      <c r="I197" s="31"/>
      <c r="J197" s="31"/>
    </row>
    <row r="198" spans="1:10">
      <c r="A198" s="30"/>
      <c r="B198" s="30"/>
      <c r="C198" s="30"/>
      <c r="D198" s="30"/>
      <c r="E198" s="30"/>
      <c r="F198" s="30"/>
      <c r="G198" s="30"/>
      <c r="H198" s="31"/>
      <c r="I198" s="31"/>
      <c r="J198" s="31"/>
    </row>
    <row r="199" spans="1:10">
      <c r="A199" s="30"/>
      <c r="B199" s="30"/>
      <c r="C199" s="30"/>
      <c r="D199" s="30"/>
      <c r="E199" s="30"/>
      <c r="F199" s="30"/>
      <c r="G199" s="30"/>
      <c r="H199" s="31"/>
      <c r="I199" s="31"/>
      <c r="J199" s="31"/>
    </row>
    <row r="200" spans="1:10">
      <c r="A200" s="30"/>
      <c r="B200" s="30"/>
      <c r="C200" s="30"/>
      <c r="D200" s="30"/>
      <c r="E200" s="30"/>
      <c r="F200" s="30"/>
      <c r="G200" s="30"/>
      <c r="H200" s="36"/>
      <c r="I200" s="36"/>
      <c r="J200" s="31"/>
    </row>
    <row r="201" spans="1:10">
      <c r="A201" s="30"/>
      <c r="B201" s="30"/>
      <c r="C201" s="30"/>
      <c r="D201" s="30"/>
      <c r="E201" s="30"/>
      <c r="F201" s="30"/>
      <c r="G201" s="30"/>
      <c r="H201" s="31"/>
      <c r="I201" s="31"/>
      <c r="J201" s="31"/>
    </row>
    <row r="202" spans="1:10">
      <c r="A202" s="30"/>
      <c r="B202" s="30"/>
      <c r="C202" s="30"/>
      <c r="D202" s="30"/>
      <c r="E202" s="30"/>
      <c r="F202" s="30"/>
      <c r="G202" s="30"/>
      <c r="H202" s="31"/>
      <c r="I202" s="31"/>
      <c r="J202" s="31"/>
    </row>
    <row r="203" spans="1:10">
      <c r="A203" s="30"/>
      <c r="B203" s="30"/>
      <c r="C203" s="30"/>
      <c r="D203" s="30"/>
      <c r="E203" s="30"/>
      <c r="F203" s="30"/>
      <c r="G203" s="30"/>
      <c r="H203" s="31"/>
      <c r="I203" s="31"/>
      <c r="J203" s="31"/>
    </row>
    <row r="204" spans="1:10">
      <c r="A204" s="30"/>
      <c r="B204" s="30"/>
      <c r="C204" s="30"/>
      <c r="D204" s="30"/>
      <c r="E204" s="30"/>
      <c r="F204" s="30"/>
      <c r="G204" s="30"/>
      <c r="H204" s="31"/>
      <c r="I204" s="31"/>
      <c r="J204" s="31"/>
    </row>
    <row r="205" spans="1:10">
      <c r="A205" s="30"/>
      <c r="B205" s="30"/>
      <c r="C205" s="30"/>
      <c r="D205" s="30"/>
      <c r="E205" s="30"/>
      <c r="F205" s="30"/>
      <c r="G205" s="30"/>
      <c r="H205" s="31"/>
      <c r="I205" s="31"/>
      <c r="J205" s="31"/>
    </row>
    <row r="206" spans="1:10">
      <c r="A206" s="30"/>
      <c r="B206" s="30"/>
      <c r="C206" s="30"/>
      <c r="D206" s="30"/>
      <c r="E206" s="30"/>
      <c r="F206" s="30"/>
      <c r="G206" s="30"/>
      <c r="H206" s="31"/>
      <c r="I206" s="31"/>
      <c r="J206" s="31"/>
    </row>
    <row r="207" spans="1:10">
      <c r="A207" s="30"/>
      <c r="B207" s="30"/>
      <c r="C207" s="30"/>
      <c r="D207" s="30"/>
      <c r="E207" s="30"/>
      <c r="F207" s="30"/>
      <c r="G207" s="30"/>
      <c r="H207" s="31"/>
      <c r="I207" s="31"/>
      <c r="J207" s="31"/>
    </row>
    <row r="208" spans="1:10">
      <c r="A208" s="30"/>
      <c r="B208" s="30"/>
      <c r="C208" s="30"/>
      <c r="D208" s="30"/>
      <c r="E208" s="30"/>
      <c r="F208" s="30"/>
      <c r="G208" s="30"/>
      <c r="H208" s="31"/>
      <c r="I208" s="31"/>
      <c r="J208" s="31"/>
    </row>
    <row r="209" spans="1:10">
      <c r="A209" s="30"/>
      <c r="B209" s="30"/>
      <c r="C209" s="30"/>
      <c r="D209" s="30"/>
      <c r="E209" s="30"/>
      <c r="F209" s="30"/>
      <c r="G209" s="30"/>
      <c r="H209" s="31"/>
      <c r="I209" s="31"/>
      <c r="J209" s="31"/>
    </row>
    <row r="210" spans="1:10">
      <c r="A210" s="30"/>
      <c r="B210" s="30"/>
      <c r="C210" s="30"/>
      <c r="D210" s="30"/>
      <c r="E210" s="30"/>
      <c r="F210" s="30"/>
      <c r="G210" s="30"/>
      <c r="H210" s="31"/>
      <c r="I210" s="31"/>
      <c r="J210" s="31"/>
    </row>
    <row r="211" spans="1:10">
      <c r="A211" s="30"/>
      <c r="B211" s="30"/>
      <c r="C211" s="30"/>
      <c r="D211" s="30"/>
      <c r="E211" s="30"/>
      <c r="F211" s="30"/>
      <c r="G211" s="30"/>
      <c r="H211" s="31"/>
      <c r="I211" s="31"/>
      <c r="J211" s="31"/>
    </row>
    <row r="212" spans="1:10">
      <c r="A212" s="30"/>
      <c r="B212" s="30"/>
      <c r="C212" s="30"/>
      <c r="D212" s="30"/>
      <c r="E212" s="30"/>
      <c r="F212" s="30"/>
      <c r="G212" s="30"/>
      <c r="H212" s="31"/>
      <c r="I212" s="31"/>
      <c r="J212" s="31"/>
    </row>
    <row r="213" spans="1:10">
      <c r="A213" s="30"/>
      <c r="B213" s="30"/>
      <c r="C213" s="30"/>
      <c r="D213" s="30"/>
      <c r="E213" s="30"/>
      <c r="F213" s="30"/>
      <c r="G213" s="30"/>
      <c r="H213" s="31"/>
      <c r="I213" s="31"/>
      <c r="J213" s="31"/>
    </row>
    <row r="214" spans="1:10">
      <c r="A214" s="30"/>
      <c r="B214" s="30"/>
      <c r="C214" s="30"/>
      <c r="D214" s="30"/>
      <c r="E214" s="30"/>
      <c r="F214" s="30"/>
      <c r="G214" s="30"/>
      <c r="H214" s="31"/>
      <c r="I214" s="31"/>
      <c r="J214" s="31"/>
    </row>
    <row r="215" spans="1:10">
      <c r="A215" s="30"/>
      <c r="B215" s="30"/>
      <c r="C215" s="30"/>
      <c r="D215" s="30"/>
      <c r="E215" s="30"/>
      <c r="F215" s="30"/>
      <c r="G215" s="30"/>
      <c r="H215" s="31"/>
      <c r="I215" s="31"/>
      <c r="J215" s="31"/>
    </row>
    <row r="216" spans="1:10">
      <c r="A216" s="30"/>
      <c r="B216" s="30"/>
      <c r="C216" s="30"/>
      <c r="D216" s="30"/>
      <c r="E216" s="30"/>
      <c r="F216" s="30"/>
      <c r="G216" s="30"/>
      <c r="H216" s="31"/>
      <c r="I216" s="31"/>
      <c r="J216" s="31"/>
    </row>
    <row r="217" spans="1:10">
      <c r="A217" s="30"/>
      <c r="B217" s="30"/>
      <c r="C217" s="30"/>
      <c r="D217" s="30"/>
      <c r="E217" s="30"/>
      <c r="F217" s="30"/>
      <c r="G217" s="30"/>
      <c r="H217" s="31"/>
      <c r="I217" s="31"/>
      <c r="J217" s="31"/>
    </row>
    <row r="218" spans="1:10">
      <c r="A218" s="30"/>
      <c r="B218" s="30"/>
      <c r="C218" s="30"/>
      <c r="D218" s="30"/>
      <c r="E218" s="30"/>
      <c r="F218" s="30"/>
      <c r="G218" s="30"/>
      <c r="H218" s="31"/>
      <c r="I218" s="31"/>
      <c r="J218" s="31"/>
    </row>
    <row r="219" spans="1:10">
      <c r="A219" s="30"/>
      <c r="B219" s="30"/>
      <c r="C219" s="30"/>
      <c r="D219" s="30"/>
      <c r="E219" s="30"/>
      <c r="F219" s="30"/>
      <c r="G219" s="30"/>
      <c r="H219" s="31"/>
      <c r="I219" s="31"/>
      <c r="J219" s="31"/>
    </row>
    <row r="220" spans="1:10">
      <c r="A220" s="30"/>
      <c r="B220" s="30"/>
      <c r="C220" s="30"/>
      <c r="D220" s="30"/>
      <c r="E220" s="30"/>
      <c r="F220" s="30"/>
      <c r="G220" s="30"/>
      <c r="H220" s="31"/>
      <c r="I220" s="31"/>
      <c r="J220" s="31"/>
    </row>
    <row r="221" spans="1:10">
      <c r="A221" s="30"/>
      <c r="B221" s="30"/>
      <c r="C221" s="30"/>
      <c r="D221" s="30"/>
      <c r="E221" s="30"/>
      <c r="F221" s="30"/>
      <c r="G221" s="30"/>
      <c r="H221" s="31"/>
      <c r="I221" s="31"/>
      <c r="J221" s="31"/>
    </row>
    <row r="222" spans="1:10">
      <c r="A222" s="30"/>
      <c r="B222" s="30"/>
      <c r="C222" s="30"/>
      <c r="D222" s="30"/>
      <c r="E222" s="30"/>
      <c r="F222" s="30"/>
      <c r="G222" s="30"/>
      <c r="H222" s="31"/>
      <c r="I222" s="31"/>
      <c r="J222" s="31"/>
    </row>
    <row r="223" spans="1:10">
      <c r="A223" s="30"/>
      <c r="B223" s="30"/>
      <c r="C223" s="30"/>
      <c r="D223" s="30"/>
      <c r="E223" s="30"/>
      <c r="F223" s="30"/>
      <c r="G223" s="30"/>
      <c r="H223" s="31"/>
      <c r="I223" s="31"/>
      <c r="J223" s="31"/>
    </row>
    <row r="224" spans="1:10">
      <c r="A224" s="30"/>
      <c r="B224" s="30"/>
      <c r="C224" s="30"/>
      <c r="D224" s="30"/>
      <c r="E224" s="30"/>
      <c r="F224" s="30"/>
      <c r="G224" s="30"/>
      <c r="H224" s="31"/>
      <c r="I224" s="31"/>
      <c r="J224" s="31"/>
    </row>
    <row r="225" spans="1:10">
      <c r="A225" s="30"/>
      <c r="B225" s="30"/>
      <c r="C225" s="30"/>
      <c r="D225" s="30"/>
      <c r="E225" s="30"/>
      <c r="F225" s="30"/>
      <c r="G225" s="30"/>
      <c r="H225" s="31"/>
      <c r="I225" s="31"/>
      <c r="J225" s="31"/>
    </row>
    <row r="226" spans="1:10">
      <c r="A226" s="30"/>
      <c r="B226" s="30"/>
      <c r="C226" s="30"/>
      <c r="D226" s="30"/>
      <c r="E226" s="30"/>
      <c r="F226" s="30"/>
      <c r="G226" s="30"/>
      <c r="H226" s="31"/>
      <c r="I226" s="31"/>
      <c r="J226" s="31"/>
    </row>
    <row r="227" spans="1:10">
      <c r="A227" s="30"/>
      <c r="B227" s="30"/>
      <c r="C227" s="30"/>
      <c r="D227" s="30"/>
      <c r="E227" s="30"/>
      <c r="F227" s="30"/>
      <c r="G227" s="30"/>
      <c r="H227" s="31"/>
      <c r="I227" s="31"/>
      <c r="J227" s="31"/>
    </row>
    <row r="228" spans="1:10">
      <c r="A228" s="30"/>
      <c r="B228" s="30"/>
      <c r="C228" s="30"/>
      <c r="D228" s="30"/>
      <c r="E228" s="30"/>
      <c r="F228" s="30"/>
      <c r="G228" s="30"/>
      <c r="H228" s="31"/>
      <c r="I228" s="31"/>
      <c r="J228" s="31"/>
    </row>
    <row r="229" spans="1:10">
      <c r="A229" s="30"/>
      <c r="B229" s="30"/>
      <c r="C229" s="30"/>
      <c r="D229" s="30"/>
      <c r="E229" s="30"/>
      <c r="F229" s="30"/>
      <c r="G229" s="30"/>
      <c r="H229" s="31"/>
      <c r="I229" s="31"/>
      <c r="J229" s="31"/>
    </row>
    <row r="230" spans="1:10">
      <c r="A230" s="30"/>
      <c r="B230" s="30"/>
      <c r="C230" s="30"/>
      <c r="D230" s="30"/>
      <c r="E230" s="30"/>
      <c r="F230" s="30"/>
      <c r="G230" s="30"/>
      <c r="H230" s="31"/>
      <c r="I230" s="31"/>
      <c r="J230" s="31"/>
    </row>
    <row r="231" spans="1:10">
      <c r="A231" s="30"/>
      <c r="B231" s="30"/>
      <c r="C231" s="30"/>
      <c r="D231" s="30"/>
      <c r="E231" s="30"/>
      <c r="F231" s="30"/>
      <c r="G231" s="30"/>
      <c r="H231" s="31"/>
      <c r="I231" s="31"/>
      <c r="J231" s="31"/>
    </row>
    <row r="232" spans="1:10">
      <c r="A232" s="30"/>
      <c r="B232" s="30"/>
      <c r="C232" s="30"/>
      <c r="D232" s="30"/>
      <c r="E232" s="30"/>
      <c r="F232" s="30"/>
      <c r="G232" s="30"/>
      <c r="H232" s="31"/>
      <c r="I232" s="31"/>
      <c r="J232" s="31"/>
    </row>
    <row r="233" spans="1:10">
      <c r="A233" s="30"/>
      <c r="B233" s="30"/>
      <c r="C233" s="30"/>
      <c r="D233" s="30"/>
      <c r="E233" s="30"/>
      <c r="F233" s="30"/>
      <c r="G233" s="30"/>
      <c r="H233" s="31"/>
      <c r="I233" s="31"/>
      <c r="J233" s="31"/>
    </row>
    <row r="234" spans="1:10">
      <c r="A234" s="30"/>
      <c r="B234" s="30"/>
      <c r="C234" s="30"/>
      <c r="D234" s="30"/>
      <c r="E234" s="30"/>
      <c r="F234" s="30"/>
      <c r="G234" s="30"/>
      <c r="H234" s="31"/>
      <c r="I234" s="31"/>
      <c r="J234" s="31"/>
    </row>
    <row r="235" spans="1:10">
      <c r="A235" s="30"/>
      <c r="B235" s="30"/>
      <c r="C235" s="30"/>
      <c r="D235" s="30"/>
      <c r="E235" s="30"/>
      <c r="F235" s="30"/>
      <c r="G235" s="30"/>
      <c r="H235" s="31"/>
      <c r="I235" s="31"/>
      <c r="J235" s="31"/>
    </row>
    <row r="236" spans="1:10">
      <c r="A236" s="30"/>
      <c r="B236" s="30"/>
      <c r="C236" s="30"/>
      <c r="D236" s="30"/>
      <c r="E236" s="30"/>
      <c r="F236" s="30"/>
      <c r="G236" s="30"/>
      <c r="H236" s="31"/>
      <c r="I236" s="31"/>
      <c r="J236" s="31"/>
    </row>
    <row r="237" spans="1:10">
      <c r="A237" s="30"/>
      <c r="B237" s="30"/>
      <c r="C237" s="30"/>
      <c r="D237" s="30"/>
      <c r="E237" s="30"/>
      <c r="F237" s="30"/>
      <c r="G237" s="30"/>
      <c r="H237" s="31"/>
      <c r="I237" s="31"/>
      <c r="J237" s="31"/>
    </row>
    <row r="238" spans="1:10">
      <c r="A238" s="30"/>
      <c r="B238" s="30"/>
      <c r="C238" s="30"/>
      <c r="D238" s="30"/>
      <c r="E238" s="30"/>
      <c r="F238" s="30"/>
      <c r="G238" s="30"/>
      <c r="H238" s="31"/>
      <c r="I238" s="31"/>
      <c r="J238" s="31"/>
    </row>
    <row r="239" spans="1:10">
      <c r="A239" s="30"/>
      <c r="B239" s="30"/>
      <c r="C239" s="30"/>
      <c r="D239" s="30"/>
      <c r="E239" s="30"/>
      <c r="F239" s="30"/>
      <c r="G239" s="30"/>
      <c r="H239" s="31"/>
      <c r="I239" s="31"/>
      <c r="J239" s="31"/>
    </row>
    <row r="240" spans="1:10">
      <c r="A240" s="30"/>
      <c r="B240" s="30"/>
      <c r="C240" s="30"/>
      <c r="D240" s="30"/>
      <c r="E240" s="30"/>
      <c r="F240" s="30"/>
      <c r="G240" s="30"/>
      <c r="H240" s="31"/>
      <c r="I240" s="31"/>
      <c r="J240" s="31"/>
    </row>
    <row r="241" spans="1:10">
      <c r="A241" s="30"/>
      <c r="B241" s="30"/>
      <c r="C241" s="30"/>
      <c r="D241" s="30"/>
      <c r="E241" s="30"/>
      <c r="F241" s="30"/>
      <c r="G241" s="30"/>
      <c r="H241" s="31"/>
      <c r="I241" s="31"/>
      <c r="J241" s="31"/>
    </row>
    <row r="242" spans="1:10">
      <c r="A242" s="30"/>
      <c r="B242" s="30"/>
      <c r="C242" s="30"/>
      <c r="D242" s="30"/>
      <c r="E242" s="30"/>
      <c r="F242" s="30"/>
      <c r="G242" s="30"/>
      <c r="H242" s="31"/>
      <c r="I242" s="31"/>
      <c r="J242" s="31"/>
    </row>
    <row r="243" spans="1:10">
      <c r="A243" s="30"/>
      <c r="B243" s="30"/>
      <c r="C243" s="30"/>
      <c r="D243" s="30"/>
      <c r="E243" s="30"/>
      <c r="F243" s="30"/>
      <c r="G243" s="30"/>
      <c r="H243" s="31"/>
      <c r="I243" s="31"/>
      <c r="J243" s="31"/>
    </row>
    <row r="244" spans="1:10">
      <c r="A244" s="30"/>
      <c r="B244" s="30"/>
      <c r="C244" s="30"/>
      <c r="D244" s="30"/>
      <c r="E244" s="30"/>
      <c r="F244" s="30"/>
      <c r="G244" s="30"/>
      <c r="H244" s="31"/>
      <c r="I244" s="31"/>
      <c r="J244" s="31"/>
    </row>
    <row r="245" spans="1:10">
      <c r="A245" s="30"/>
      <c r="B245" s="30"/>
      <c r="C245" s="30"/>
      <c r="D245" s="30"/>
      <c r="E245" s="30"/>
      <c r="F245" s="30"/>
      <c r="G245" s="30"/>
      <c r="H245" s="31"/>
      <c r="I245" s="31"/>
      <c r="J245" s="31"/>
    </row>
    <row r="246" spans="1:10">
      <c r="A246" s="30"/>
      <c r="B246" s="30"/>
      <c r="C246" s="30"/>
      <c r="D246" s="30"/>
      <c r="E246" s="30"/>
      <c r="F246" s="30"/>
      <c r="G246" s="30"/>
      <c r="H246" s="31"/>
      <c r="I246" s="31"/>
      <c r="J246" s="31"/>
    </row>
    <row r="247" spans="1:10">
      <c r="A247" s="30"/>
      <c r="B247" s="30"/>
      <c r="C247" s="30"/>
      <c r="D247" s="30"/>
      <c r="E247" s="30"/>
      <c r="F247" s="30"/>
      <c r="G247" s="30"/>
      <c r="H247" s="31"/>
      <c r="I247" s="31"/>
      <c r="J247" s="31"/>
    </row>
    <row r="248" spans="1:10">
      <c r="A248" s="30"/>
      <c r="B248" s="30"/>
      <c r="C248" s="30"/>
      <c r="D248" s="30"/>
      <c r="E248" s="30"/>
      <c r="F248" s="30"/>
      <c r="G248" s="30"/>
      <c r="H248" s="31"/>
      <c r="I248" s="31"/>
      <c r="J248" s="31"/>
    </row>
    <row r="249" spans="1:10">
      <c r="A249" s="30"/>
      <c r="B249" s="30"/>
      <c r="C249" s="30"/>
      <c r="D249" s="30"/>
      <c r="E249" s="30"/>
      <c r="F249" s="30"/>
      <c r="G249" s="30"/>
      <c r="H249" s="31"/>
      <c r="I249" s="31"/>
      <c r="J249" s="31"/>
    </row>
    <row r="250" spans="1:10">
      <c r="A250" s="30"/>
      <c r="B250" s="30"/>
      <c r="C250" s="30"/>
      <c r="D250" s="30"/>
      <c r="E250" s="30"/>
      <c r="F250" s="30"/>
      <c r="G250" s="30"/>
      <c r="H250" s="31"/>
      <c r="I250" s="31"/>
      <c r="J250" s="31"/>
    </row>
    <row r="251" spans="1:10">
      <c r="A251" s="30"/>
      <c r="B251" s="30"/>
      <c r="C251" s="30"/>
      <c r="D251" s="30"/>
      <c r="E251" s="30"/>
      <c r="F251" s="30"/>
      <c r="G251" s="30"/>
      <c r="H251" s="31"/>
      <c r="I251" s="31"/>
      <c r="J251" s="31"/>
    </row>
    <row r="252" spans="1:10">
      <c r="A252" s="30"/>
      <c r="B252" s="30"/>
      <c r="C252" s="30"/>
      <c r="D252" s="30"/>
      <c r="E252" s="30"/>
      <c r="F252" s="30"/>
      <c r="G252" s="30"/>
      <c r="H252" s="31"/>
      <c r="I252" s="31"/>
      <c r="J252" s="31"/>
    </row>
    <row r="253" spans="1:10">
      <c r="A253" s="30"/>
      <c r="B253" s="30"/>
      <c r="C253" s="30"/>
      <c r="D253" s="30"/>
      <c r="E253" s="30"/>
      <c r="F253" s="30"/>
      <c r="G253" s="30"/>
      <c r="H253" s="31"/>
      <c r="I253" s="31"/>
      <c r="J253" s="31"/>
    </row>
    <row r="254" spans="1:10">
      <c r="A254" s="30"/>
      <c r="B254" s="30"/>
      <c r="C254" s="30"/>
      <c r="D254" s="30"/>
      <c r="E254" s="30"/>
      <c r="F254" s="30"/>
      <c r="G254" s="30"/>
      <c r="H254" s="31"/>
      <c r="I254" s="31"/>
      <c r="J254" s="31"/>
    </row>
    <row r="255" spans="1:10">
      <c r="A255" s="30"/>
      <c r="B255" s="30"/>
      <c r="C255" s="30"/>
      <c r="D255" s="30"/>
      <c r="E255" s="30"/>
      <c r="F255" s="30"/>
      <c r="G255" s="30"/>
      <c r="H255" s="31"/>
      <c r="I255" s="31"/>
      <c r="J255" s="31"/>
    </row>
    <row r="256" spans="1:10">
      <c r="A256" s="30"/>
      <c r="B256" s="30"/>
      <c r="C256" s="30"/>
      <c r="D256" s="30"/>
      <c r="E256" s="30"/>
      <c r="F256" s="30"/>
      <c r="G256" s="30"/>
      <c r="H256" s="31"/>
      <c r="I256" s="31"/>
      <c r="J256" s="31"/>
    </row>
    <row r="257" spans="1:10">
      <c r="A257" s="30"/>
      <c r="B257" s="30"/>
      <c r="C257" s="30"/>
      <c r="D257" s="30"/>
      <c r="E257" s="30"/>
      <c r="F257" s="30"/>
      <c r="G257" s="30"/>
      <c r="H257" s="31"/>
      <c r="I257" s="31"/>
      <c r="J257" s="31"/>
    </row>
    <row r="258" spans="1:10">
      <c r="A258" s="30"/>
      <c r="B258" s="30"/>
      <c r="C258" s="30"/>
      <c r="D258" s="30"/>
      <c r="E258" s="30"/>
      <c r="F258" s="30"/>
      <c r="G258" s="30"/>
      <c r="H258" s="31"/>
      <c r="I258" s="31"/>
      <c r="J258" s="31"/>
    </row>
    <row r="259" spans="1:10">
      <c r="A259" s="30"/>
      <c r="B259" s="30"/>
      <c r="C259" s="30"/>
      <c r="D259" s="30"/>
      <c r="E259" s="30"/>
      <c r="F259" s="30"/>
      <c r="G259" s="30"/>
      <c r="H259" s="31"/>
      <c r="I259" s="31"/>
      <c r="J259" s="31"/>
    </row>
    <row r="260" spans="1:10">
      <c r="A260" s="30"/>
      <c r="B260" s="30"/>
      <c r="C260" s="30"/>
      <c r="D260" s="30"/>
      <c r="E260" s="30"/>
      <c r="F260" s="30"/>
      <c r="G260" s="30"/>
      <c r="H260" s="31"/>
      <c r="I260" s="31"/>
      <c r="J260" s="31"/>
    </row>
    <row r="261" spans="1:10">
      <c r="A261" s="30"/>
      <c r="B261" s="30"/>
      <c r="C261" s="30"/>
      <c r="D261" s="30"/>
      <c r="E261" s="30"/>
      <c r="F261" s="30"/>
      <c r="G261" s="30"/>
      <c r="H261" s="31"/>
      <c r="I261" s="31"/>
      <c r="J261" s="31"/>
    </row>
    <row r="262" spans="1:10">
      <c r="A262" s="30"/>
      <c r="B262" s="30"/>
      <c r="C262" s="30"/>
      <c r="D262" s="30"/>
      <c r="E262" s="30"/>
      <c r="F262" s="30"/>
      <c r="G262" s="30"/>
      <c r="H262" s="31"/>
      <c r="I262" s="31"/>
      <c r="J262" s="31"/>
    </row>
    <row r="263" spans="1:10">
      <c r="A263" s="30"/>
      <c r="B263" s="30"/>
      <c r="C263" s="30"/>
      <c r="D263" s="30"/>
      <c r="E263" s="30"/>
      <c r="F263" s="30"/>
      <c r="G263" s="30"/>
      <c r="H263" s="31"/>
      <c r="I263" s="31"/>
      <c r="J263" s="31"/>
    </row>
    <row r="264" spans="1:10">
      <c r="A264" s="30"/>
      <c r="B264" s="30"/>
      <c r="C264" s="30"/>
      <c r="D264" s="30"/>
      <c r="E264" s="30"/>
      <c r="F264" s="30"/>
      <c r="G264" s="30"/>
      <c r="H264" s="31"/>
      <c r="I264" s="31"/>
      <c r="J264" s="31"/>
    </row>
    <row r="265" spans="1:10">
      <c r="A265" s="30"/>
      <c r="B265" s="30"/>
      <c r="C265" s="30"/>
      <c r="D265" s="30"/>
      <c r="E265" s="30"/>
      <c r="F265" s="30"/>
      <c r="G265" s="30"/>
      <c r="H265" s="31"/>
      <c r="I265" s="31"/>
      <c r="J265" s="31"/>
    </row>
    <row r="266" spans="1:10">
      <c r="A266" s="30"/>
      <c r="B266" s="30"/>
      <c r="C266" s="30"/>
      <c r="D266" s="30"/>
      <c r="E266" s="30"/>
      <c r="F266" s="30"/>
      <c r="G266" s="30"/>
      <c r="H266" s="31"/>
      <c r="I266" s="31"/>
      <c r="J266" s="31"/>
    </row>
    <row r="267" spans="1:10">
      <c r="A267" s="30"/>
      <c r="B267" s="30"/>
      <c r="C267" s="30"/>
      <c r="D267" s="30"/>
      <c r="E267" s="30"/>
      <c r="F267" s="30"/>
      <c r="G267" s="30"/>
      <c r="H267" s="31"/>
      <c r="I267" s="31"/>
      <c r="J267" s="31"/>
    </row>
    <row r="268" spans="1:10">
      <c r="A268" s="30"/>
      <c r="B268" s="30"/>
      <c r="C268" s="30"/>
      <c r="D268" s="30"/>
      <c r="E268" s="30"/>
      <c r="F268" s="30"/>
      <c r="G268" s="30"/>
      <c r="H268" s="31"/>
      <c r="I268" s="31"/>
      <c r="J268" s="31"/>
    </row>
    <row r="269" spans="1:10">
      <c r="A269" s="30"/>
      <c r="B269" s="30"/>
      <c r="C269" s="30"/>
      <c r="D269" s="30"/>
      <c r="E269" s="30"/>
      <c r="F269" s="30"/>
      <c r="G269" s="30"/>
      <c r="H269" s="31"/>
      <c r="I269" s="31"/>
      <c r="J269" s="31"/>
    </row>
    <row r="270" spans="1:10">
      <c r="A270" s="30"/>
      <c r="B270" s="30"/>
      <c r="C270" s="30"/>
      <c r="D270" s="30"/>
      <c r="E270" s="30"/>
      <c r="F270" s="30"/>
      <c r="G270" s="30"/>
      <c r="H270" s="31"/>
      <c r="I270" s="31"/>
      <c r="J270" s="31"/>
    </row>
    <row r="271" spans="1:10">
      <c r="A271" s="30"/>
      <c r="B271" s="30"/>
      <c r="C271" s="30"/>
      <c r="D271" s="30"/>
      <c r="E271" s="30"/>
      <c r="F271" s="30"/>
      <c r="G271" s="30"/>
      <c r="H271" s="31"/>
      <c r="I271" s="31"/>
      <c r="J271" s="31"/>
    </row>
    <row r="272" spans="1:10">
      <c r="A272" s="30"/>
      <c r="B272" s="30"/>
      <c r="C272" s="30"/>
      <c r="D272" s="30"/>
      <c r="E272" s="30"/>
      <c r="F272" s="30"/>
      <c r="G272" s="30"/>
      <c r="H272" s="31"/>
      <c r="I272" s="31"/>
      <c r="J272" s="31"/>
    </row>
    <row r="273" spans="1:10">
      <c r="A273" s="30"/>
      <c r="B273" s="30"/>
      <c r="C273" s="30"/>
      <c r="D273" s="30"/>
      <c r="E273" s="30"/>
      <c r="F273" s="30"/>
      <c r="G273" s="30"/>
      <c r="H273" s="31"/>
      <c r="I273" s="31"/>
      <c r="J273" s="31"/>
    </row>
    <row r="274" spans="1:10">
      <c r="A274" s="30"/>
      <c r="B274" s="30"/>
      <c r="C274" s="30"/>
      <c r="D274" s="30"/>
      <c r="E274" s="30"/>
      <c r="F274" s="30"/>
      <c r="G274" s="30"/>
      <c r="H274" s="31"/>
      <c r="I274" s="31"/>
      <c r="J274" s="31"/>
    </row>
    <row r="275" spans="1:10">
      <c r="A275" s="30"/>
      <c r="B275" s="30"/>
      <c r="C275" s="30"/>
      <c r="D275" s="30"/>
      <c r="E275" s="30"/>
      <c r="F275" s="30"/>
      <c r="G275" s="30"/>
      <c r="H275" s="31"/>
      <c r="I275" s="31"/>
      <c r="J275" s="31"/>
    </row>
    <row r="276" spans="1:10">
      <c r="A276" s="30"/>
      <c r="B276" s="30"/>
      <c r="C276" s="30"/>
      <c r="D276" s="30"/>
      <c r="E276" s="30"/>
      <c r="F276" s="30"/>
      <c r="G276" s="30"/>
      <c r="H276" s="31"/>
      <c r="I276" s="31"/>
      <c r="J276" s="31"/>
    </row>
    <row r="277" spans="1:10">
      <c r="A277" s="30"/>
      <c r="B277" s="30"/>
      <c r="C277" s="30"/>
      <c r="D277" s="30"/>
      <c r="E277" s="30"/>
      <c r="F277" s="30"/>
      <c r="G277" s="30"/>
      <c r="H277" s="31"/>
      <c r="I277" s="31"/>
      <c r="J277" s="31"/>
    </row>
    <row r="278" spans="1:10">
      <c r="A278" s="30"/>
      <c r="B278" s="30"/>
      <c r="C278" s="30"/>
      <c r="D278" s="30"/>
      <c r="E278" s="30"/>
      <c r="F278" s="30"/>
      <c r="G278" s="30"/>
      <c r="H278" s="31"/>
      <c r="I278" s="31"/>
      <c r="J278" s="31"/>
    </row>
    <row r="279" spans="1:10">
      <c r="A279" s="30"/>
      <c r="B279" s="30"/>
      <c r="C279" s="30"/>
      <c r="D279" s="30"/>
      <c r="E279" s="30"/>
      <c r="F279" s="30"/>
      <c r="G279" s="30"/>
      <c r="H279" s="31"/>
      <c r="I279" s="31"/>
      <c r="J279" s="31"/>
    </row>
    <row r="280" spans="1:10">
      <c r="A280" s="30"/>
      <c r="B280" s="30"/>
      <c r="C280" s="30"/>
      <c r="D280" s="30"/>
      <c r="E280" s="30"/>
      <c r="F280" s="30"/>
      <c r="G280" s="30"/>
      <c r="H280" s="31"/>
      <c r="I280" s="31"/>
      <c r="J280" s="31"/>
    </row>
    <row r="281" spans="1:10">
      <c r="A281" s="30"/>
      <c r="B281" s="30"/>
      <c r="C281" s="30"/>
      <c r="D281" s="30"/>
      <c r="E281" s="30"/>
      <c r="F281" s="30"/>
      <c r="G281" s="30"/>
      <c r="H281" s="31"/>
      <c r="I281" s="31"/>
      <c r="J281" s="31"/>
    </row>
    <row r="282" spans="1:10">
      <c r="A282" s="30"/>
      <c r="B282" s="30"/>
      <c r="C282" s="30"/>
      <c r="D282" s="30"/>
      <c r="E282" s="30"/>
      <c r="F282" s="30"/>
      <c r="G282" s="30"/>
      <c r="H282" s="31"/>
      <c r="I282" s="31"/>
      <c r="J282" s="31"/>
    </row>
    <row r="283" spans="1:10">
      <c r="A283" s="30"/>
      <c r="B283" s="30"/>
      <c r="C283" s="30"/>
      <c r="D283" s="30"/>
      <c r="E283" s="30"/>
      <c r="F283" s="30"/>
      <c r="G283" s="30"/>
      <c r="H283" s="31"/>
      <c r="I283" s="31"/>
      <c r="J283" s="31"/>
    </row>
    <row r="284" spans="1:10">
      <c r="A284" s="30"/>
      <c r="B284" s="30"/>
      <c r="C284" s="30"/>
      <c r="D284" s="30"/>
      <c r="E284" s="30"/>
      <c r="F284" s="30"/>
      <c r="G284" s="30"/>
      <c r="H284" s="31"/>
      <c r="I284" s="31"/>
      <c r="J284" s="31"/>
    </row>
    <row r="285" spans="1:10">
      <c r="A285" s="30"/>
      <c r="B285" s="30"/>
      <c r="C285" s="30"/>
      <c r="D285" s="30"/>
      <c r="E285" s="30"/>
      <c r="F285" s="30"/>
      <c r="G285" s="30"/>
      <c r="H285" s="31"/>
      <c r="I285" s="31"/>
      <c r="J285" s="31"/>
    </row>
    <row r="286" spans="1:10">
      <c r="A286" s="30"/>
      <c r="B286" s="30"/>
      <c r="C286" s="30"/>
      <c r="D286" s="30"/>
      <c r="E286" s="30"/>
      <c r="F286" s="30"/>
      <c r="G286" s="30"/>
      <c r="H286" s="31"/>
      <c r="I286" s="31"/>
      <c r="J286" s="31"/>
    </row>
    <row r="287" spans="1:10">
      <c r="A287" s="30"/>
      <c r="B287" s="30"/>
      <c r="C287" s="30"/>
      <c r="D287" s="30"/>
      <c r="E287" s="30"/>
      <c r="F287" s="30"/>
      <c r="G287" s="30"/>
      <c r="H287" s="31"/>
      <c r="I287" s="31"/>
      <c r="J287" s="31"/>
    </row>
    <row r="288" spans="1:10">
      <c r="A288" s="30"/>
      <c r="B288" s="30"/>
      <c r="C288" s="30"/>
      <c r="D288" s="30"/>
      <c r="E288" s="30"/>
      <c r="F288" s="30"/>
      <c r="G288" s="30"/>
      <c r="H288" s="31"/>
      <c r="I288" s="31"/>
      <c r="J288" s="31"/>
    </row>
    <row r="289" spans="1:10">
      <c r="A289" s="30"/>
      <c r="B289" s="30"/>
      <c r="C289" s="30"/>
      <c r="D289" s="30"/>
      <c r="E289" s="30"/>
      <c r="F289" s="30"/>
      <c r="G289" s="30"/>
      <c r="H289" s="31"/>
      <c r="I289" s="31"/>
      <c r="J289" s="31"/>
    </row>
    <row r="290" spans="1:10">
      <c r="A290" s="30"/>
      <c r="B290" s="30"/>
      <c r="C290" s="30"/>
      <c r="D290" s="30"/>
      <c r="E290" s="30"/>
      <c r="F290" s="30"/>
      <c r="G290" s="30"/>
      <c r="H290" s="31"/>
      <c r="I290" s="31"/>
      <c r="J290" s="31"/>
    </row>
    <row r="291" spans="1:10">
      <c r="A291" s="30"/>
      <c r="B291" s="30"/>
      <c r="C291" s="30"/>
      <c r="D291" s="30"/>
      <c r="E291" s="30"/>
      <c r="F291" s="30"/>
      <c r="G291" s="30"/>
      <c r="H291" s="31"/>
      <c r="I291" s="31"/>
      <c r="J291" s="31"/>
    </row>
    <row r="292" spans="1:10">
      <c r="A292" s="30"/>
      <c r="B292" s="30"/>
      <c r="C292" s="30"/>
      <c r="D292" s="30"/>
      <c r="E292" s="30"/>
      <c r="F292" s="30"/>
      <c r="G292" s="30"/>
      <c r="H292" s="31"/>
      <c r="I292" s="31"/>
      <c r="J292" s="31"/>
    </row>
    <row r="293" spans="1:10">
      <c r="A293" s="30"/>
      <c r="B293" s="30"/>
      <c r="C293" s="30"/>
      <c r="D293" s="30"/>
      <c r="E293" s="30"/>
      <c r="F293" s="30"/>
      <c r="G293" s="30"/>
      <c r="H293" s="31"/>
      <c r="I293" s="31"/>
      <c r="J293" s="31"/>
    </row>
    <row r="294" spans="1:10">
      <c r="A294" s="30"/>
      <c r="B294" s="30"/>
      <c r="C294" s="30"/>
      <c r="D294" s="30"/>
      <c r="E294" s="30"/>
      <c r="F294" s="30"/>
      <c r="G294" s="30"/>
      <c r="H294" s="31"/>
      <c r="I294" s="31"/>
      <c r="J294" s="31"/>
    </row>
    <row r="295" spans="1:10">
      <c r="A295" s="30"/>
      <c r="B295" s="30"/>
      <c r="C295" s="30"/>
      <c r="D295" s="30"/>
      <c r="E295" s="30"/>
      <c r="F295" s="30"/>
      <c r="G295" s="30"/>
      <c r="H295" s="31"/>
      <c r="I295" s="31"/>
      <c r="J295" s="31"/>
    </row>
    <row r="296" spans="1:10">
      <c r="A296" s="30"/>
      <c r="B296" s="30"/>
      <c r="C296" s="30"/>
      <c r="D296" s="30"/>
      <c r="E296" s="30"/>
      <c r="F296" s="30"/>
      <c r="G296" s="30"/>
      <c r="H296" s="31"/>
      <c r="I296" s="31"/>
      <c r="J296" s="31"/>
    </row>
    <row r="297" spans="1:10">
      <c r="A297" s="30"/>
      <c r="B297" s="30"/>
      <c r="C297" s="30"/>
      <c r="D297" s="30"/>
      <c r="E297" s="30"/>
      <c r="F297" s="30"/>
      <c r="G297" s="30"/>
      <c r="H297" s="31"/>
      <c r="I297" s="31"/>
      <c r="J297" s="31"/>
    </row>
    <row r="298" spans="1:10">
      <c r="A298" s="30"/>
      <c r="B298" s="30"/>
      <c r="C298" s="30"/>
      <c r="D298" s="30"/>
      <c r="E298" s="30"/>
      <c r="F298" s="30"/>
      <c r="G298" s="30"/>
      <c r="H298" s="31"/>
      <c r="I298" s="31"/>
      <c r="J298" s="31"/>
    </row>
    <row r="299" spans="1:10">
      <c r="A299" s="30"/>
      <c r="B299" s="30"/>
      <c r="C299" s="30"/>
      <c r="D299" s="30"/>
      <c r="E299" s="30"/>
      <c r="F299" s="30"/>
      <c r="G299" s="30"/>
      <c r="H299" s="31"/>
      <c r="I299" s="31"/>
      <c r="J299" s="31"/>
    </row>
    <row r="300" spans="1:10">
      <c r="A300" s="30"/>
      <c r="B300" s="30"/>
      <c r="C300" s="30"/>
      <c r="D300" s="30"/>
      <c r="E300" s="30"/>
      <c r="F300" s="30"/>
      <c r="G300" s="30"/>
      <c r="H300" s="31"/>
      <c r="I300" s="31"/>
      <c r="J300" s="31"/>
    </row>
    <row r="301" spans="1:10">
      <c r="A301" s="30"/>
      <c r="B301" s="30"/>
      <c r="C301" s="30"/>
      <c r="D301" s="30"/>
      <c r="E301" s="30"/>
      <c r="F301" s="30"/>
      <c r="G301" s="30"/>
      <c r="H301" s="31"/>
      <c r="I301" s="31"/>
      <c r="J301" s="31"/>
    </row>
    <row r="302" spans="1:10">
      <c r="A302" s="30"/>
      <c r="B302" s="30"/>
      <c r="C302" s="30"/>
      <c r="D302" s="30"/>
      <c r="E302" s="30"/>
      <c r="F302" s="30"/>
      <c r="G302" s="30"/>
      <c r="H302" s="31"/>
      <c r="I302" s="31"/>
      <c r="J302" s="31"/>
    </row>
    <row r="303" spans="1:10">
      <c r="A303" s="30"/>
      <c r="B303" s="30"/>
      <c r="C303" s="30"/>
      <c r="D303" s="30"/>
      <c r="E303" s="30"/>
      <c r="F303" s="30"/>
      <c r="G303" s="30"/>
      <c r="H303" s="31"/>
      <c r="I303" s="31"/>
      <c r="J303" s="31"/>
    </row>
    <row r="304" spans="1:10">
      <c r="A304" s="30"/>
      <c r="B304" s="30"/>
      <c r="C304" s="30"/>
      <c r="D304" s="30"/>
      <c r="E304" s="30"/>
      <c r="F304" s="30"/>
      <c r="G304" s="30"/>
      <c r="H304" s="31"/>
      <c r="I304" s="31"/>
      <c r="J304" s="31"/>
    </row>
    <row r="305" spans="1:10">
      <c r="A305" s="30"/>
      <c r="B305" s="30"/>
      <c r="C305" s="30"/>
      <c r="D305" s="30"/>
      <c r="E305" s="30"/>
      <c r="F305" s="30"/>
      <c r="G305" s="30"/>
      <c r="H305" s="31"/>
      <c r="I305" s="31"/>
      <c r="J305" s="31"/>
    </row>
    <row r="306" spans="1:10">
      <c r="A306" s="30"/>
      <c r="B306" s="30"/>
      <c r="C306" s="30"/>
      <c r="D306" s="30"/>
      <c r="E306" s="30"/>
      <c r="F306" s="30"/>
      <c r="G306" s="30"/>
      <c r="H306" s="31"/>
      <c r="I306" s="31"/>
      <c r="J306" s="31"/>
    </row>
    <row r="307" spans="1:10">
      <c r="A307" s="30"/>
      <c r="B307" s="30"/>
      <c r="C307" s="30"/>
      <c r="D307" s="30"/>
      <c r="E307" s="30"/>
      <c r="F307" s="30"/>
      <c r="G307" s="30"/>
      <c r="H307" s="31"/>
      <c r="I307" s="31"/>
      <c r="J307" s="31"/>
    </row>
    <row r="308" spans="1:10">
      <c r="A308" s="30"/>
      <c r="B308" s="30"/>
      <c r="C308" s="30"/>
      <c r="D308" s="30"/>
      <c r="E308" s="30"/>
      <c r="F308" s="30"/>
      <c r="G308" s="30"/>
      <c r="H308" s="31"/>
      <c r="I308" s="31"/>
      <c r="J308" s="31"/>
    </row>
    <row r="309" spans="1:10">
      <c r="A309" s="30"/>
      <c r="B309" s="30"/>
      <c r="C309" s="30"/>
      <c r="D309" s="30"/>
      <c r="E309" s="30"/>
      <c r="F309" s="30"/>
      <c r="G309" s="30"/>
      <c r="H309" s="31"/>
      <c r="I309" s="31"/>
      <c r="J309" s="31"/>
    </row>
    <row r="310" spans="1:10">
      <c r="A310" s="30"/>
      <c r="B310" s="30"/>
      <c r="C310" s="30"/>
      <c r="D310" s="30"/>
      <c r="E310" s="30"/>
      <c r="F310" s="30"/>
      <c r="G310" s="30"/>
      <c r="H310" s="31"/>
      <c r="I310" s="31"/>
      <c r="J310" s="31"/>
    </row>
    <row r="311" spans="1:10">
      <c r="A311" s="30"/>
      <c r="B311" s="30"/>
      <c r="C311" s="30"/>
      <c r="D311" s="30"/>
      <c r="E311" s="30"/>
      <c r="F311" s="30"/>
      <c r="G311" s="30"/>
      <c r="H311" s="31"/>
      <c r="I311" s="31"/>
      <c r="J311" s="31"/>
    </row>
    <row r="312" spans="1:10">
      <c r="A312" s="30"/>
      <c r="B312" s="30"/>
      <c r="C312" s="30"/>
      <c r="D312" s="30"/>
      <c r="E312" s="30"/>
      <c r="F312" s="30"/>
      <c r="G312" s="30"/>
      <c r="H312" s="31"/>
      <c r="I312" s="31"/>
      <c r="J312" s="31"/>
    </row>
    <row r="313" spans="1:10">
      <c r="A313" s="30"/>
      <c r="B313" s="30"/>
      <c r="C313" s="30"/>
      <c r="D313" s="30"/>
      <c r="E313" s="30"/>
      <c r="F313" s="30"/>
      <c r="G313" s="30"/>
      <c r="H313" s="31"/>
      <c r="I313" s="31"/>
      <c r="J313" s="31"/>
    </row>
    <row r="314" spans="1:10">
      <c r="A314" s="30"/>
      <c r="B314" s="30"/>
      <c r="C314" s="30"/>
      <c r="D314" s="30"/>
      <c r="E314" s="30"/>
      <c r="F314" s="30"/>
      <c r="G314" s="30"/>
      <c r="H314" s="31"/>
      <c r="I314" s="31"/>
      <c r="J314" s="31"/>
    </row>
    <row r="315" spans="1:10">
      <c r="A315" s="30"/>
      <c r="B315" s="30"/>
      <c r="C315" s="30"/>
      <c r="D315" s="30"/>
      <c r="E315" s="30"/>
      <c r="F315" s="30"/>
      <c r="G315" s="30"/>
      <c r="H315" s="31"/>
      <c r="I315" s="31"/>
      <c r="J315" s="31"/>
    </row>
    <row r="316" spans="1:10">
      <c r="A316" s="30"/>
      <c r="B316" s="30"/>
      <c r="C316" s="30"/>
      <c r="D316" s="30"/>
      <c r="E316" s="30"/>
      <c r="F316" s="30"/>
      <c r="G316" s="30"/>
      <c r="H316" s="31"/>
      <c r="I316" s="31"/>
      <c r="J316" s="31"/>
    </row>
    <row r="317" spans="1:10">
      <c r="A317" s="30"/>
      <c r="B317" s="30"/>
      <c r="C317" s="30"/>
      <c r="D317" s="30"/>
      <c r="E317" s="30"/>
      <c r="F317" s="30"/>
      <c r="G317" s="30"/>
      <c r="H317" s="31"/>
      <c r="I317" s="31"/>
      <c r="J317" s="31"/>
    </row>
    <row r="318" spans="1:10">
      <c r="A318" s="30"/>
      <c r="B318" s="30"/>
      <c r="C318" s="30"/>
      <c r="D318" s="30"/>
      <c r="E318" s="30"/>
      <c r="F318" s="30"/>
      <c r="G318" s="30"/>
      <c r="H318" s="31"/>
      <c r="I318" s="31"/>
      <c r="J318" s="31"/>
    </row>
    <row r="319" spans="1:10">
      <c r="A319" s="30"/>
      <c r="B319" s="30"/>
      <c r="C319" s="30"/>
      <c r="D319" s="30"/>
      <c r="E319" s="30"/>
      <c r="F319" s="30"/>
      <c r="G319" s="30"/>
      <c r="H319" s="31"/>
      <c r="I319" s="31"/>
      <c r="J319" s="31"/>
    </row>
    <row r="320" spans="1:10">
      <c r="A320" s="30"/>
      <c r="B320" s="30"/>
      <c r="C320" s="30"/>
      <c r="D320" s="30"/>
      <c r="E320" s="30"/>
      <c r="F320" s="30"/>
      <c r="G320" s="30"/>
      <c r="H320" s="31"/>
      <c r="I320" s="31"/>
      <c r="J320" s="31"/>
    </row>
    <row r="321" spans="1:10">
      <c r="A321" s="30"/>
      <c r="B321" s="30"/>
      <c r="C321" s="30"/>
      <c r="D321" s="30"/>
      <c r="E321" s="30"/>
      <c r="F321" s="30"/>
      <c r="G321" s="30"/>
      <c r="H321" s="31"/>
      <c r="I321" s="31"/>
      <c r="J321" s="31"/>
    </row>
    <row r="322" spans="1:10">
      <c r="A322" s="30"/>
      <c r="B322" s="30"/>
      <c r="C322" s="30"/>
      <c r="D322" s="30"/>
      <c r="E322" s="30"/>
      <c r="F322" s="30"/>
      <c r="G322" s="30"/>
      <c r="H322" s="31"/>
      <c r="I322" s="31"/>
      <c r="J322" s="31"/>
    </row>
    <row r="323" spans="1:10">
      <c r="A323" s="30"/>
      <c r="B323" s="30"/>
      <c r="C323" s="30"/>
      <c r="D323" s="30"/>
      <c r="E323" s="30"/>
      <c r="F323" s="30"/>
      <c r="G323" s="30"/>
      <c r="H323" s="31"/>
      <c r="I323" s="31"/>
      <c r="J323" s="31"/>
    </row>
    <row r="324" spans="1:10">
      <c r="A324" s="30"/>
      <c r="B324" s="30"/>
      <c r="C324" s="30"/>
      <c r="D324" s="30"/>
      <c r="E324" s="30"/>
      <c r="F324" s="30"/>
      <c r="G324" s="30"/>
      <c r="H324" s="31"/>
      <c r="I324" s="31"/>
      <c r="J324" s="31"/>
    </row>
    <row r="325" spans="1:10">
      <c r="A325" s="30"/>
      <c r="B325" s="30"/>
      <c r="C325" s="30"/>
      <c r="D325" s="30"/>
      <c r="E325" s="30"/>
      <c r="F325" s="30"/>
      <c r="G325" s="30"/>
      <c r="H325" s="31"/>
      <c r="I325" s="31"/>
      <c r="J325" s="31"/>
    </row>
    <row r="326" spans="1:10">
      <c r="A326" s="30"/>
      <c r="B326" s="30"/>
      <c r="C326" s="30"/>
      <c r="D326" s="30"/>
      <c r="E326" s="30"/>
      <c r="F326" s="30"/>
      <c r="G326" s="30"/>
      <c r="H326" s="31"/>
      <c r="I326" s="31"/>
      <c r="J326" s="31"/>
    </row>
    <row r="327" spans="1:10">
      <c r="A327" s="30"/>
      <c r="B327" s="30"/>
      <c r="C327" s="30"/>
      <c r="D327" s="30"/>
      <c r="E327" s="30"/>
      <c r="F327" s="30"/>
      <c r="G327" s="30"/>
      <c r="H327" s="31"/>
      <c r="I327" s="31"/>
      <c r="J327" s="31"/>
    </row>
    <row r="328" spans="1:10">
      <c r="A328" s="30"/>
      <c r="B328" s="30"/>
      <c r="C328" s="30"/>
      <c r="D328" s="30"/>
      <c r="E328" s="30"/>
      <c r="F328" s="30"/>
      <c r="G328" s="30"/>
      <c r="H328" s="31"/>
      <c r="I328" s="31"/>
      <c r="J328" s="31"/>
    </row>
    <row r="329" spans="1:10">
      <c r="A329" s="30"/>
      <c r="B329" s="30"/>
      <c r="C329" s="30"/>
      <c r="D329" s="30"/>
      <c r="E329" s="30"/>
      <c r="F329" s="30"/>
      <c r="G329" s="30"/>
      <c r="H329" s="31"/>
      <c r="I329" s="31"/>
      <c r="J329" s="31"/>
    </row>
    <row r="330" spans="1:10">
      <c r="A330" s="30"/>
      <c r="B330" s="30"/>
      <c r="C330" s="30"/>
      <c r="D330" s="30"/>
      <c r="E330" s="30"/>
      <c r="F330" s="30"/>
      <c r="G330" s="30"/>
      <c r="H330" s="31"/>
      <c r="I330" s="31"/>
      <c r="J330" s="31"/>
    </row>
    <row r="331" spans="1:10">
      <c r="A331" s="30"/>
      <c r="B331" s="30"/>
      <c r="C331" s="30"/>
      <c r="D331" s="30"/>
      <c r="E331" s="30"/>
      <c r="F331" s="30"/>
      <c r="G331" s="30"/>
      <c r="H331" s="31"/>
      <c r="I331" s="31"/>
      <c r="J331" s="31"/>
    </row>
    <row r="332" spans="1:10">
      <c r="A332" s="30"/>
      <c r="B332" s="30"/>
      <c r="C332" s="30"/>
      <c r="D332" s="30"/>
      <c r="E332" s="30"/>
      <c r="F332" s="30"/>
      <c r="G332" s="30"/>
      <c r="H332" s="31"/>
      <c r="I332" s="31"/>
      <c r="J332" s="31"/>
    </row>
    <row r="333" spans="1:10">
      <c r="A333" s="30"/>
      <c r="B333" s="30"/>
      <c r="C333" s="30"/>
      <c r="D333" s="30"/>
      <c r="E333" s="30"/>
      <c r="F333" s="30"/>
      <c r="G333" s="30"/>
      <c r="H333" s="31"/>
      <c r="I333" s="31"/>
      <c r="J333" s="31"/>
    </row>
    <row r="334" spans="1:10">
      <c r="A334" s="30"/>
      <c r="B334" s="30"/>
      <c r="C334" s="30"/>
      <c r="D334" s="30"/>
      <c r="E334" s="30"/>
      <c r="F334" s="30"/>
      <c r="G334" s="30"/>
      <c r="H334" s="31"/>
      <c r="I334" s="31"/>
      <c r="J334" s="31"/>
    </row>
    <row r="335" spans="1:10">
      <c r="A335" s="30"/>
      <c r="B335" s="30"/>
      <c r="C335" s="30"/>
      <c r="D335" s="30"/>
      <c r="E335" s="30"/>
      <c r="F335" s="30"/>
      <c r="G335" s="30"/>
      <c r="H335" s="31"/>
      <c r="I335" s="31"/>
      <c r="J335" s="31"/>
    </row>
    <row r="336" spans="1:10">
      <c r="A336" s="30"/>
      <c r="B336" s="30"/>
      <c r="C336" s="30"/>
      <c r="D336" s="30"/>
      <c r="E336" s="30"/>
      <c r="F336" s="30"/>
      <c r="G336" s="30"/>
      <c r="H336" s="31"/>
      <c r="I336" s="31"/>
      <c r="J336" s="31"/>
    </row>
    <row r="337" spans="1:10">
      <c r="A337" s="30"/>
      <c r="B337" s="30"/>
      <c r="C337" s="30"/>
      <c r="D337" s="30"/>
      <c r="E337" s="30"/>
      <c r="F337" s="30"/>
      <c r="G337" s="30"/>
      <c r="H337" s="31"/>
      <c r="I337" s="31"/>
      <c r="J337" s="31"/>
    </row>
    <row r="338" spans="1:10">
      <c r="A338" s="30"/>
      <c r="B338" s="30"/>
      <c r="C338" s="30"/>
      <c r="D338" s="30"/>
      <c r="E338" s="30"/>
      <c r="F338" s="30"/>
      <c r="G338" s="30"/>
      <c r="H338" s="31"/>
      <c r="I338" s="31"/>
      <c r="J338" s="31"/>
    </row>
    <row r="339" spans="1:10">
      <c r="A339" s="30"/>
      <c r="B339" s="30"/>
      <c r="C339" s="30"/>
      <c r="D339" s="30"/>
      <c r="E339" s="30"/>
      <c r="F339" s="30"/>
      <c r="G339" s="30"/>
      <c r="H339" s="31"/>
      <c r="I339" s="31"/>
      <c r="J339" s="31"/>
    </row>
    <row r="340" spans="1:10">
      <c r="A340" s="30"/>
      <c r="B340" s="30"/>
      <c r="C340" s="30"/>
      <c r="D340" s="30"/>
      <c r="E340" s="30"/>
      <c r="F340" s="30"/>
      <c r="G340" s="30"/>
      <c r="H340" s="31"/>
      <c r="I340" s="31"/>
      <c r="J340" s="31"/>
    </row>
    <row r="341" spans="1:10">
      <c r="A341" s="30"/>
      <c r="B341" s="30"/>
      <c r="C341" s="30"/>
      <c r="D341" s="30"/>
      <c r="E341" s="30"/>
      <c r="F341" s="30"/>
      <c r="G341" s="30"/>
      <c r="H341" s="31"/>
      <c r="I341" s="31"/>
      <c r="J341" s="31"/>
    </row>
    <row r="342" spans="1:10">
      <c r="A342" s="30"/>
      <c r="B342" s="30"/>
      <c r="C342" s="30"/>
      <c r="D342" s="30"/>
      <c r="E342" s="30"/>
      <c r="F342" s="30"/>
      <c r="G342" s="30"/>
      <c r="H342" s="31"/>
      <c r="I342" s="31"/>
      <c r="J342" s="31"/>
    </row>
    <row r="343" spans="1:10">
      <c r="A343" s="30"/>
      <c r="B343" s="30"/>
      <c r="C343" s="30"/>
      <c r="D343" s="30"/>
      <c r="E343" s="30"/>
      <c r="F343" s="30"/>
      <c r="G343" s="30"/>
      <c r="H343" s="31"/>
      <c r="I343" s="31"/>
      <c r="J343" s="31"/>
    </row>
    <row r="344" spans="1:10">
      <c r="A344" s="30"/>
      <c r="B344" s="30"/>
      <c r="C344" s="30"/>
      <c r="D344" s="30"/>
      <c r="E344" s="30"/>
      <c r="F344" s="30"/>
      <c r="G344" s="30"/>
      <c r="H344" s="31"/>
      <c r="I344" s="31"/>
      <c r="J344" s="31"/>
    </row>
    <row r="345" spans="1:10">
      <c r="A345" s="30"/>
      <c r="B345" s="30"/>
      <c r="C345" s="30"/>
      <c r="D345" s="30"/>
      <c r="E345" s="30"/>
      <c r="F345" s="30"/>
      <c r="G345" s="30"/>
      <c r="H345" s="31"/>
      <c r="I345" s="31"/>
      <c r="J345" s="31"/>
    </row>
    <row r="346" spans="1:10">
      <c r="A346" s="30"/>
      <c r="B346" s="30"/>
      <c r="C346" s="30"/>
      <c r="D346" s="30"/>
      <c r="E346" s="30"/>
      <c r="F346" s="30"/>
      <c r="G346" s="30"/>
      <c r="H346" s="31"/>
      <c r="I346" s="31"/>
      <c r="J346" s="31"/>
    </row>
    <row r="347" spans="1:10">
      <c r="A347" s="30"/>
      <c r="B347" s="30"/>
      <c r="C347" s="30"/>
      <c r="D347" s="30"/>
      <c r="E347" s="30"/>
      <c r="F347" s="30"/>
      <c r="G347" s="30"/>
      <c r="H347" s="31"/>
      <c r="I347" s="31"/>
      <c r="J347" s="31"/>
    </row>
    <row r="348" spans="1:10">
      <c r="A348" s="30"/>
      <c r="B348" s="30"/>
      <c r="C348" s="30"/>
      <c r="D348" s="30"/>
      <c r="E348" s="30"/>
      <c r="F348" s="30"/>
      <c r="G348" s="30"/>
      <c r="H348" s="31"/>
      <c r="I348" s="31"/>
      <c r="J348" s="31"/>
    </row>
    <row r="349" spans="1:10">
      <c r="A349" s="30"/>
      <c r="B349" s="30"/>
      <c r="C349" s="30"/>
      <c r="D349" s="30"/>
      <c r="E349" s="30"/>
      <c r="F349" s="30"/>
      <c r="G349" s="30"/>
      <c r="H349" s="31"/>
      <c r="I349" s="31"/>
      <c r="J349" s="31"/>
    </row>
    <row r="350" spans="1:10">
      <c r="A350" s="30"/>
      <c r="B350" s="30"/>
      <c r="C350" s="30"/>
      <c r="D350" s="30"/>
      <c r="E350" s="30"/>
      <c r="F350" s="30"/>
      <c r="G350" s="30"/>
      <c r="H350" s="31"/>
      <c r="I350" s="31"/>
      <c r="J350" s="31"/>
    </row>
    <row r="351" spans="1:10">
      <c r="A351" s="30"/>
      <c r="B351" s="30"/>
      <c r="C351" s="30"/>
      <c r="D351" s="30"/>
      <c r="E351" s="30"/>
      <c r="F351" s="30"/>
      <c r="G351" s="30"/>
      <c r="H351" s="31"/>
      <c r="I351" s="31"/>
      <c r="J351" s="31"/>
    </row>
    <row r="352" spans="1:10">
      <c r="A352" s="30"/>
      <c r="B352" s="30"/>
      <c r="C352" s="30"/>
      <c r="D352" s="30"/>
      <c r="E352" s="30"/>
      <c r="F352" s="30"/>
      <c r="G352" s="30"/>
      <c r="H352" s="31"/>
      <c r="I352" s="31"/>
      <c r="J352" s="31"/>
    </row>
    <row r="353" spans="1:10">
      <c r="A353" s="30"/>
      <c r="B353" s="30"/>
      <c r="C353" s="30"/>
      <c r="D353" s="30"/>
      <c r="E353" s="30"/>
      <c r="F353" s="30"/>
      <c r="G353" s="30"/>
      <c r="H353" s="31"/>
      <c r="I353" s="31"/>
      <c r="J353" s="31"/>
    </row>
    <row r="354" spans="1:10">
      <c r="A354" s="30"/>
      <c r="B354" s="30"/>
      <c r="C354" s="30"/>
      <c r="D354" s="30"/>
      <c r="E354" s="30"/>
      <c r="F354" s="30"/>
      <c r="G354" s="30"/>
      <c r="H354" s="31"/>
      <c r="I354" s="31"/>
      <c r="J354" s="31"/>
    </row>
    <row r="355" spans="1:10">
      <c r="A355" s="30"/>
      <c r="B355" s="30"/>
      <c r="C355" s="30"/>
      <c r="D355" s="30"/>
      <c r="E355" s="30"/>
      <c r="F355" s="30"/>
      <c r="G355" s="30"/>
      <c r="H355" s="31"/>
      <c r="I355" s="31"/>
      <c r="J355" s="31"/>
    </row>
    <row r="356" spans="1:10">
      <c r="A356" s="30"/>
      <c r="B356" s="30"/>
      <c r="C356" s="30"/>
      <c r="D356" s="30"/>
      <c r="E356" s="30"/>
      <c r="F356" s="30"/>
      <c r="G356" s="30"/>
      <c r="H356" s="31"/>
      <c r="I356" s="31"/>
      <c r="J356" s="31"/>
    </row>
    <row r="357" spans="1:10">
      <c r="A357" s="30"/>
      <c r="B357" s="30"/>
      <c r="C357" s="30"/>
      <c r="D357" s="30"/>
      <c r="E357" s="30"/>
      <c r="F357" s="30"/>
      <c r="G357" s="30"/>
      <c r="H357" s="31"/>
      <c r="I357" s="31"/>
      <c r="J357" s="31"/>
    </row>
    <row r="358" spans="1:10">
      <c r="A358" s="30"/>
      <c r="B358" s="30"/>
      <c r="C358" s="30"/>
      <c r="D358" s="30"/>
      <c r="E358" s="30"/>
      <c r="F358" s="30"/>
      <c r="G358" s="30"/>
      <c r="H358" s="31"/>
      <c r="I358" s="31"/>
      <c r="J358" s="31"/>
    </row>
    <row r="359" spans="1:10">
      <c r="A359" s="30"/>
      <c r="B359" s="30"/>
      <c r="C359" s="30"/>
      <c r="D359" s="30"/>
      <c r="E359" s="30"/>
      <c r="F359" s="30"/>
      <c r="G359" s="30"/>
      <c r="H359" s="31"/>
      <c r="I359" s="31"/>
      <c r="J359" s="31"/>
    </row>
    <row r="360" spans="1:10">
      <c r="A360" s="30"/>
      <c r="B360" s="30"/>
      <c r="C360" s="30"/>
      <c r="D360" s="30"/>
      <c r="E360" s="30"/>
      <c r="F360" s="30"/>
      <c r="G360" s="30"/>
      <c r="H360" s="31"/>
      <c r="I360" s="31"/>
      <c r="J360" s="31"/>
    </row>
    <row r="361" spans="1:10">
      <c r="A361" s="30"/>
      <c r="B361" s="30"/>
      <c r="C361" s="30"/>
      <c r="D361" s="30"/>
      <c r="E361" s="30"/>
      <c r="F361" s="30"/>
      <c r="G361" s="30"/>
      <c r="H361" s="31"/>
      <c r="I361" s="31"/>
      <c r="J361" s="31"/>
    </row>
    <row r="362" spans="1:10">
      <c r="A362" s="30"/>
      <c r="B362" s="30"/>
      <c r="C362" s="30"/>
      <c r="D362" s="30"/>
      <c r="E362" s="30"/>
      <c r="F362" s="30"/>
      <c r="G362" s="30"/>
      <c r="H362" s="31"/>
      <c r="I362" s="31"/>
      <c r="J362" s="31"/>
    </row>
    <row r="363" spans="1:10">
      <c r="A363" s="30"/>
      <c r="B363" s="30"/>
      <c r="C363" s="30"/>
      <c r="D363" s="30"/>
      <c r="E363" s="30"/>
      <c r="F363" s="30"/>
      <c r="G363" s="30"/>
      <c r="H363" s="31"/>
      <c r="I363" s="31"/>
      <c r="J363" s="31"/>
    </row>
    <row r="364" spans="1:10">
      <c r="A364" s="30"/>
      <c r="B364" s="30"/>
      <c r="C364" s="30"/>
      <c r="D364" s="30"/>
      <c r="E364" s="30"/>
      <c r="F364" s="30"/>
      <c r="G364" s="30"/>
      <c r="H364" s="31"/>
      <c r="I364" s="31"/>
      <c r="J364" s="31"/>
    </row>
    <row r="365" spans="1:10">
      <c r="A365" s="30"/>
      <c r="B365" s="30"/>
      <c r="C365" s="30"/>
      <c r="D365" s="30"/>
      <c r="E365" s="30"/>
      <c r="F365" s="30"/>
      <c r="G365" s="30"/>
      <c r="H365" s="31"/>
      <c r="I365" s="31"/>
      <c r="J365" s="31"/>
    </row>
    <row r="366" spans="1:10">
      <c r="A366" s="30"/>
      <c r="B366" s="30"/>
      <c r="C366" s="30"/>
      <c r="D366" s="30"/>
      <c r="E366" s="30"/>
      <c r="F366" s="30"/>
      <c r="G366" s="30"/>
      <c r="H366" s="31"/>
      <c r="I366" s="31"/>
      <c r="J366" s="31"/>
    </row>
    <row r="367" spans="1:10">
      <c r="A367" s="30"/>
      <c r="B367" s="30"/>
      <c r="C367" s="30"/>
      <c r="D367" s="30"/>
      <c r="E367" s="30"/>
      <c r="F367" s="30"/>
      <c r="G367" s="30"/>
      <c r="H367" s="31"/>
      <c r="I367" s="31"/>
      <c r="J367" s="31"/>
    </row>
    <row r="368" spans="1:10">
      <c r="A368" s="30"/>
      <c r="B368" s="30"/>
      <c r="C368" s="30"/>
      <c r="D368" s="30"/>
      <c r="E368" s="30"/>
      <c r="F368" s="30"/>
      <c r="G368" s="30"/>
      <c r="H368" s="31"/>
      <c r="I368" s="31"/>
      <c r="J368" s="31"/>
    </row>
    <row r="369" spans="1:10">
      <c r="A369" s="30"/>
      <c r="B369" s="30"/>
      <c r="C369" s="30"/>
      <c r="D369" s="30"/>
      <c r="E369" s="30"/>
      <c r="F369" s="30"/>
      <c r="G369" s="30"/>
      <c r="H369" s="31"/>
      <c r="I369" s="31"/>
      <c r="J369" s="31"/>
    </row>
    <row r="370" spans="1:10">
      <c r="A370" s="30"/>
      <c r="B370" s="30"/>
      <c r="C370" s="30"/>
      <c r="D370" s="30"/>
      <c r="E370" s="30"/>
      <c r="F370" s="30"/>
      <c r="G370" s="30"/>
      <c r="H370" s="31"/>
      <c r="I370" s="31"/>
      <c r="J370" s="31"/>
    </row>
    <row r="371" spans="1:10">
      <c r="A371" s="30"/>
      <c r="B371" s="30"/>
      <c r="C371" s="30"/>
      <c r="D371" s="30"/>
      <c r="E371" s="30"/>
      <c r="F371" s="30"/>
      <c r="G371" s="30"/>
      <c r="H371" s="31"/>
      <c r="I371" s="31"/>
      <c r="J371" s="31"/>
    </row>
    <row r="372" spans="1:10">
      <c r="A372" s="30"/>
      <c r="B372" s="30"/>
      <c r="C372" s="30"/>
      <c r="D372" s="30"/>
      <c r="E372" s="30"/>
      <c r="F372" s="30"/>
      <c r="G372" s="30"/>
      <c r="H372" s="31"/>
      <c r="I372" s="31"/>
      <c r="J372" s="31"/>
    </row>
    <row r="373" spans="1:10">
      <c r="A373" s="30"/>
      <c r="B373" s="30"/>
      <c r="C373" s="30"/>
      <c r="D373" s="30"/>
      <c r="E373" s="30"/>
      <c r="F373" s="30"/>
      <c r="G373" s="30"/>
      <c r="H373" s="31"/>
      <c r="I373" s="31"/>
      <c r="J373" s="31"/>
    </row>
    <row r="374" spans="1:10">
      <c r="A374" s="30"/>
      <c r="B374" s="30"/>
      <c r="C374" s="30"/>
      <c r="D374" s="30"/>
      <c r="E374" s="30"/>
      <c r="F374" s="30"/>
      <c r="G374" s="30"/>
      <c r="H374" s="31"/>
      <c r="I374" s="31"/>
      <c r="J374" s="31"/>
    </row>
    <row r="375" spans="1:10">
      <c r="A375" s="30"/>
      <c r="B375" s="30"/>
      <c r="C375" s="30"/>
      <c r="D375" s="30"/>
      <c r="E375" s="30"/>
      <c r="F375" s="30"/>
      <c r="G375" s="30"/>
      <c r="H375" s="31"/>
      <c r="I375" s="31"/>
      <c r="J375" s="31"/>
    </row>
    <row r="376" spans="1:10">
      <c r="A376" s="30"/>
      <c r="B376" s="30"/>
      <c r="C376" s="30"/>
      <c r="D376" s="30"/>
      <c r="E376" s="30"/>
      <c r="F376" s="30"/>
      <c r="G376" s="30"/>
      <c r="H376" s="31"/>
      <c r="I376" s="31"/>
      <c r="J376" s="31"/>
    </row>
    <row r="377" spans="1:10">
      <c r="A377" s="30"/>
      <c r="B377" s="30"/>
      <c r="C377" s="30"/>
      <c r="D377" s="30"/>
      <c r="E377" s="30"/>
      <c r="F377" s="30"/>
      <c r="G377" s="30"/>
      <c r="H377" s="31"/>
      <c r="I377" s="31"/>
      <c r="J377" s="31"/>
    </row>
    <row r="378" spans="1:10">
      <c r="A378" s="30"/>
      <c r="B378" s="30"/>
      <c r="C378" s="30"/>
      <c r="D378" s="30"/>
      <c r="E378" s="30"/>
      <c r="F378" s="30"/>
      <c r="G378" s="30"/>
      <c r="H378" s="31"/>
      <c r="I378" s="31"/>
      <c r="J378" s="31"/>
    </row>
    <row r="379" spans="1:10">
      <c r="A379" s="30"/>
      <c r="B379" s="30"/>
      <c r="C379" s="30"/>
      <c r="D379" s="30"/>
      <c r="E379" s="30"/>
      <c r="F379" s="30"/>
      <c r="G379" s="30"/>
      <c r="H379" s="31"/>
      <c r="I379" s="31"/>
      <c r="J379" s="31"/>
    </row>
    <row r="380" spans="1:10">
      <c r="A380" s="30"/>
      <c r="B380" s="30"/>
      <c r="C380" s="30"/>
      <c r="D380" s="30"/>
      <c r="E380" s="30"/>
      <c r="F380" s="30"/>
      <c r="G380" s="30"/>
      <c r="H380" s="31"/>
      <c r="I380" s="31"/>
      <c r="J380" s="31"/>
    </row>
    <row r="381" spans="1:10">
      <c r="A381" s="30"/>
      <c r="B381" s="30"/>
      <c r="C381" s="30"/>
      <c r="D381" s="30"/>
      <c r="E381" s="30"/>
      <c r="F381" s="30"/>
      <c r="G381" s="30"/>
      <c r="H381" s="31"/>
      <c r="I381" s="31"/>
      <c r="J381" s="31"/>
    </row>
    <row r="382" spans="1:10">
      <c r="A382" s="30"/>
      <c r="B382" s="30"/>
      <c r="C382" s="30"/>
      <c r="D382" s="30"/>
      <c r="E382" s="30"/>
      <c r="F382" s="30"/>
      <c r="G382" s="30"/>
      <c r="H382" s="31"/>
      <c r="I382" s="31"/>
      <c r="J382" s="31"/>
    </row>
    <row r="383" spans="1:10">
      <c r="A383" s="30"/>
      <c r="B383" s="30"/>
      <c r="C383" s="30"/>
      <c r="D383" s="30"/>
      <c r="E383" s="30"/>
      <c r="F383" s="30"/>
      <c r="G383" s="30"/>
      <c r="H383" s="31"/>
      <c r="I383" s="31"/>
      <c r="J383" s="31"/>
    </row>
    <row r="384" spans="1:10">
      <c r="A384" s="30"/>
      <c r="B384" s="30"/>
      <c r="C384" s="30"/>
      <c r="D384" s="30"/>
      <c r="E384" s="30"/>
      <c r="F384" s="30"/>
      <c r="G384" s="30"/>
      <c r="H384" s="31"/>
      <c r="I384" s="31"/>
      <c r="J384" s="31"/>
    </row>
    <row r="385" spans="1:10">
      <c r="A385" s="30"/>
      <c r="B385" s="30"/>
      <c r="C385" s="30"/>
      <c r="D385" s="30"/>
      <c r="E385" s="30"/>
      <c r="F385" s="30"/>
      <c r="G385" s="30"/>
      <c r="H385" s="31"/>
      <c r="I385" s="31"/>
      <c r="J385" s="31"/>
    </row>
    <row r="386" spans="1:10">
      <c r="A386" s="30"/>
      <c r="B386" s="30"/>
      <c r="C386" s="30"/>
      <c r="D386" s="30"/>
      <c r="E386" s="30"/>
      <c r="F386" s="30"/>
      <c r="G386" s="30"/>
      <c r="H386" s="31"/>
      <c r="I386" s="31"/>
      <c r="J386" s="31"/>
    </row>
    <row r="387" spans="1:10">
      <c r="A387" s="30"/>
      <c r="B387" s="30"/>
      <c r="C387" s="30"/>
      <c r="D387" s="30"/>
      <c r="E387" s="30"/>
      <c r="F387" s="30"/>
      <c r="G387" s="30"/>
      <c r="H387" s="31"/>
      <c r="I387" s="31"/>
      <c r="J387" s="31"/>
    </row>
    <row r="388" spans="1:10">
      <c r="A388" s="30"/>
      <c r="B388" s="30"/>
      <c r="C388" s="30"/>
      <c r="D388" s="30"/>
      <c r="E388" s="30"/>
      <c r="F388" s="30"/>
      <c r="G388" s="30"/>
      <c r="H388" s="31"/>
      <c r="I388" s="31"/>
      <c r="J388" s="31"/>
    </row>
    <row r="389" spans="1:10">
      <c r="A389" s="30"/>
      <c r="B389" s="30"/>
      <c r="C389" s="30"/>
      <c r="D389" s="30"/>
      <c r="E389" s="30"/>
      <c r="F389" s="30"/>
      <c r="G389" s="30"/>
      <c r="H389" s="31"/>
      <c r="I389" s="31"/>
      <c r="J389" s="31"/>
    </row>
    <row r="390" spans="1:10">
      <c r="A390" s="30"/>
      <c r="B390" s="30"/>
      <c r="C390" s="30"/>
      <c r="D390" s="30"/>
      <c r="E390" s="30"/>
      <c r="F390" s="30"/>
      <c r="G390" s="30"/>
      <c r="H390" s="36"/>
      <c r="I390" s="36"/>
      <c r="J390" s="31"/>
    </row>
    <row r="391" spans="1:10">
      <c r="A391" s="30"/>
      <c r="B391" s="30"/>
      <c r="C391" s="30"/>
      <c r="D391" s="30"/>
      <c r="E391" s="30"/>
      <c r="F391" s="30"/>
      <c r="G391" s="30"/>
      <c r="H391" s="31"/>
      <c r="I391" s="31"/>
      <c r="J391" s="31"/>
    </row>
    <row r="392" spans="1:10">
      <c r="A392" s="30"/>
      <c r="B392" s="30"/>
      <c r="C392" s="30"/>
      <c r="D392" s="30"/>
      <c r="E392" s="30"/>
      <c r="F392" s="30"/>
      <c r="G392" s="30"/>
      <c r="H392" s="31"/>
      <c r="I392" s="31"/>
      <c r="J392" s="31"/>
    </row>
    <row r="393" spans="1:10">
      <c r="A393" s="30"/>
      <c r="B393" s="30"/>
      <c r="C393" s="30"/>
      <c r="D393" s="30"/>
      <c r="E393" s="30"/>
      <c r="F393" s="30"/>
      <c r="G393" s="30"/>
      <c r="H393" s="31"/>
      <c r="I393" s="31"/>
      <c r="J393" s="31"/>
    </row>
    <row r="394" spans="1:10">
      <c r="A394" s="30"/>
      <c r="B394" s="30"/>
      <c r="C394" s="30"/>
      <c r="D394" s="30"/>
      <c r="E394" s="30"/>
      <c r="F394" s="30"/>
      <c r="G394" s="30"/>
      <c r="H394" s="31"/>
      <c r="I394" s="31"/>
      <c r="J394" s="31"/>
    </row>
    <row r="395" spans="1:10">
      <c r="A395" s="30"/>
      <c r="B395" s="30"/>
      <c r="C395" s="30"/>
      <c r="D395" s="30"/>
      <c r="E395" s="30"/>
      <c r="F395" s="30"/>
      <c r="G395" s="30"/>
      <c r="H395" s="31"/>
      <c r="I395" s="31"/>
      <c r="J395" s="31"/>
    </row>
    <row r="396" spans="1:10">
      <c r="A396" s="30"/>
      <c r="B396" s="30"/>
      <c r="C396" s="30"/>
      <c r="D396" s="30"/>
      <c r="E396" s="30"/>
      <c r="F396" s="30"/>
      <c r="G396" s="30"/>
      <c r="H396" s="31"/>
      <c r="I396" s="31"/>
      <c r="J396" s="31"/>
    </row>
    <row r="397" spans="1:10">
      <c r="A397" s="30"/>
      <c r="B397" s="30"/>
      <c r="C397" s="30"/>
      <c r="D397" s="30"/>
      <c r="E397" s="30"/>
      <c r="F397" s="30"/>
      <c r="G397" s="30"/>
      <c r="H397" s="31"/>
      <c r="I397" s="31"/>
      <c r="J397" s="31"/>
    </row>
    <row r="398" spans="1:10">
      <c r="A398" s="30"/>
      <c r="B398" s="30"/>
      <c r="C398" s="30"/>
      <c r="D398" s="30"/>
      <c r="E398" s="30"/>
      <c r="F398" s="30"/>
      <c r="G398" s="30"/>
      <c r="H398" s="31"/>
      <c r="I398" s="31"/>
      <c r="J398" s="31"/>
    </row>
    <row r="399" spans="1:10">
      <c r="A399" s="30"/>
      <c r="B399" s="30"/>
      <c r="C399" s="30"/>
      <c r="D399" s="30"/>
      <c r="E399" s="30"/>
      <c r="F399" s="30"/>
      <c r="G399" s="30"/>
      <c r="H399" s="31"/>
      <c r="I399" s="31"/>
      <c r="J399" s="31"/>
    </row>
    <row r="400" spans="1:10">
      <c r="A400" s="30"/>
      <c r="B400" s="30"/>
      <c r="C400" s="30"/>
      <c r="D400" s="30"/>
      <c r="E400" s="30"/>
      <c r="F400" s="30"/>
      <c r="G400" s="30"/>
      <c r="H400" s="31"/>
      <c r="I400" s="31"/>
      <c r="J400" s="31"/>
    </row>
    <row r="401" spans="1:10">
      <c r="A401" s="30"/>
      <c r="B401" s="30"/>
      <c r="C401" s="30"/>
      <c r="D401" s="30"/>
      <c r="E401" s="30"/>
      <c r="F401" s="30"/>
      <c r="G401" s="30"/>
      <c r="H401" s="31"/>
      <c r="I401" s="31"/>
      <c r="J401" s="31"/>
    </row>
    <row r="402" spans="1:10">
      <c r="A402" s="30"/>
      <c r="B402" s="30"/>
      <c r="C402" s="30"/>
      <c r="D402" s="30"/>
      <c r="E402" s="30"/>
      <c r="F402" s="30"/>
      <c r="G402" s="30"/>
      <c r="H402" s="31"/>
      <c r="I402" s="31"/>
      <c r="J402" s="31"/>
    </row>
    <row r="403" spans="1:10">
      <c r="A403" s="30"/>
      <c r="B403" s="30"/>
      <c r="C403" s="30"/>
      <c r="D403" s="30"/>
      <c r="E403" s="30"/>
      <c r="F403" s="30"/>
      <c r="G403" s="30"/>
      <c r="H403" s="31"/>
      <c r="I403" s="31"/>
      <c r="J403" s="31"/>
    </row>
    <row r="404" spans="1:10">
      <c r="A404" s="30"/>
      <c r="B404" s="30"/>
      <c r="C404" s="30"/>
      <c r="D404" s="30"/>
      <c r="E404" s="30"/>
      <c r="F404" s="30"/>
      <c r="G404" s="30"/>
      <c r="H404" s="31"/>
      <c r="I404" s="31"/>
      <c r="J404" s="31"/>
    </row>
    <row r="405" spans="1:10">
      <c r="A405" s="30"/>
      <c r="B405" s="30"/>
      <c r="C405" s="30"/>
      <c r="D405" s="30"/>
      <c r="E405" s="30"/>
      <c r="F405" s="30"/>
      <c r="G405" s="30"/>
      <c r="H405" s="31"/>
      <c r="I405" s="31"/>
      <c r="J405" s="31"/>
    </row>
    <row r="406" spans="1:10">
      <c r="A406" s="30"/>
      <c r="B406" s="30"/>
      <c r="C406" s="30"/>
      <c r="D406" s="30"/>
      <c r="E406" s="30"/>
      <c r="F406" s="30"/>
      <c r="G406" s="30"/>
      <c r="H406" s="31"/>
      <c r="I406" s="31"/>
      <c r="J406" s="31"/>
    </row>
    <row r="407" spans="1:10">
      <c r="A407" s="30"/>
      <c r="B407" s="30"/>
      <c r="C407" s="30"/>
      <c r="D407" s="30"/>
      <c r="E407" s="30"/>
      <c r="F407" s="30"/>
      <c r="G407" s="30"/>
      <c r="H407" s="31"/>
      <c r="I407" s="31"/>
      <c r="J407" s="31"/>
    </row>
    <row r="408" spans="1:10">
      <c r="A408" s="30"/>
      <c r="B408" s="30"/>
      <c r="C408" s="30"/>
      <c r="D408" s="30"/>
      <c r="E408" s="30"/>
      <c r="F408" s="30"/>
      <c r="G408" s="30"/>
      <c r="H408" s="31"/>
      <c r="I408" s="31"/>
      <c r="J408" s="31"/>
    </row>
    <row r="409" spans="1:10">
      <c r="A409" s="30"/>
      <c r="B409" s="30"/>
      <c r="C409" s="30"/>
      <c r="D409" s="30"/>
      <c r="E409" s="30"/>
      <c r="F409" s="30"/>
      <c r="G409" s="30"/>
      <c r="H409" s="31"/>
      <c r="I409" s="31"/>
      <c r="J409" s="31"/>
    </row>
    <row r="410" spans="1:10">
      <c r="A410" s="30"/>
      <c r="B410" s="30"/>
      <c r="C410" s="30"/>
      <c r="D410" s="30"/>
      <c r="E410" s="30"/>
      <c r="F410" s="30"/>
      <c r="G410" s="30"/>
      <c r="H410" s="31"/>
      <c r="I410" s="31"/>
      <c r="J410" s="31"/>
    </row>
    <row r="411" spans="1:10">
      <c r="A411" s="30"/>
      <c r="B411" s="30"/>
      <c r="C411" s="30"/>
      <c r="D411" s="30"/>
      <c r="E411" s="30"/>
      <c r="F411" s="30"/>
      <c r="G411" s="30"/>
      <c r="H411" s="31"/>
      <c r="I411" s="31"/>
      <c r="J411" s="31"/>
    </row>
    <row r="412" spans="1:10">
      <c r="A412" s="30"/>
      <c r="B412" s="30"/>
      <c r="C412" s="30"/>
      <c r="D412" s="30"/>
      <c r="E412" s="30"/>
      <c r="F412" s="30"/>
      <c r="G412" s="30"/>
      <c r="H412" s="31"/>
      <c r="I412" s="31"/>
      <c r="J412" s="31"/>
    </row>
    <row r="413" spans="1:10">
      <c r="A413" s="30"/>
      <c r="B413" s="30"/>
      <c r="C413" s="30"/>
      <c r="D413" s="30"/>
      <c r="E413" s="30"/>
      <c r="F413" s="30"/>
      <c r="G413" s="30"/>
      <c r="H413" s="31"/>
      <c r="I413" s="31"/>
      <c r="J413" s="31"/>
    </row>
    <row r="414" spans="1:10">
      <c r="A414" s="30"/>
      <c r="B414" s="30"/>
      <c r="C414" s="30"/>
      <c r="D414" s="30"/>
      <c r="E414" s="30"/>
      <c r="F414" s="30"/>
      <c r="G414" s="30"/>
      <c r="H414" s="31"/>
      <c r="I414" s="31"/>
      <c r="J414" s="31"/>
    </row>
    <row r="415" spans="1:10">
      <c r="A415" s="30"/>
      <c r="B415" s="30"/>
      <c r="C415" s="30"/>
      <c r="D415" s="30"/>
      <c r="E415" s="30"/>
      <c r="F415" s="30"/>
      <c r="G415" s="30"/>
      <c r="H415" s="31"/>
      <c r="I415" s="31"/>
      <c r="J415" s="31"/>
    </row>
    <row r="416" spans="1:10">
      <c r="A416" s="30"/>
      <c r="B416" s="30"/>
      <c r="C416" s="30"/>
      <c r="D416" s="30"/>
      <c r="E416" s="30"/>
      <c r="F416" s="30"/>
      <c r="G416" s="30"/>
      <c r="H416" s="31"/>
      <c r="I416" s="31"/>
      <c r="J416" s="31"/>
    </row>
    <row r="417" spans="1:10">
      <c r="A417" s="30"/>
      <c r="B417" s="30"/>
      <c r="C417" s="30"/>
      <c r="D417" s="30"/>
      <c r="E417" s="30"/>
      <c r="F417" s="30"/>
      <c r="G417" s="30"/>
      <c r="H417" s="31"/>
      <c r="I417" s="31"/>
      <c r="J417" s="31"/>
    </row>
    <row r="418" spans="1:10">
      <c r="A418" s="30"/>
      <c r="B418" s="30"/>
      <c r="C418" s="30"/>
      <c r="D418" s="30"/>
      <c r="E418" s="30"/>
      <c r="F418" s="30"/>
      <c r="G418" s="30"/>
      <c r="H418" s="31"/>
      <c r="I418" s="31"/>
      <c r="J418" s="31"/>
    </row>
    <row r="419" spans="1:10">
      <c r="A419" s="30"/>
      <c r="B419" s="30"/>
      <c r="C419" s="30"/>
      <c r="D419" s="30"/>
      <c r="E419" s="30"/>
      <c r="F419" s="30"/>
      <c r="G419" s="30"/>
      <c r="H419" s="31"/>
      <c r="I419" s="31"/>
      <c r="J419" s="31"/>
    </row>
    <row r="420" spans="1:10">
      <c r="A420" s="30"/>
      <c r="B420" s="30"/>
      <c r="C420" s="30"/>
      <c r="D420" s="30"/>
      <c r="E420" s="30"/>
      <c r="F420" s="30"/>
      <c r="G420" s="30"/>
      <c r="H420" s="31"/>
      <c r="I420" s="31"/>
      <c r="J420" s="31"/>
    </row>
    <row r="421" spans="1:10">
      <c r="A421" s="30"/>
      <c r="B421" s="30"/>
      <c r="C421" s="30"/>
      <c r="D421" s="30"/>
      <c r="E421" s="30"/>
      <c r="F421" s="30"/>
      <c r="G421" s="30"/>
      <c r="H421" s="31"/>
      <c r="I421" s="31"/>
      <c r="J421" s="31"/>
    </row>
    <row r="422" spans="1:10">
      <c r="A422" s="30"/>
      <c r="B422" s="30"/>
      <c r="C422" s="30"/>
      <c r="D422" s="30"/>
      <c r="E422" s="30"/>
      <c r="F422" s="30"/>
      <c r="G422" s="30"/>
      <c r="H422" s="31"/>
      <c r="I422" s="31"/>
      <c r="J422" s="31"/>
    </row>
    <row r="423" spans="1:10">
      <c r="A423" s="30"/>
      <c r="B423" s="30"/>
      <c r="C423" s="30"/>
      <c r="D423" s="30"/>
      <c r="E423" s="30"/>
      <c r="F423" s="30"/>
      <c r="G423" s="30"/>
      <c r="H423" s="31"/>
      <c r="I423" s="31"/>
      <c r="J423" s="31"/>
    </row>
    <row r="424" spans="1:10">
      <c r="A424" s="30"/>
      <c r="B424" s="30"/>
      <c r="C424" s="30"/>
      <c r="D424" s="30"/>
      <c r="E424" s="30"/>
      <c r="F424" s="30"/>
      <c r="G424" s="30"/>
      <c r="H424" s="31"/>
      <c r="I424" s="31"/>
      <c r="J424" s="31"/>
    </row>
    <row r="425" spans="1:10">
      <c r="A425" s="30"/>
      <c r="B425" s="30"/>
      <c r="C425" s="30"/>
      <c r="D425" s="30"/>
      <c r="E425" s="30"/>
      <c r="F425" s="30"/>
      <c r="G425" s="30"/>
      <c r="H425" s="31"/>
      <c r="I425" s="31"/>
      <c r="J425" s="31"/>
    </row>
    <row r="426" spans="1:10">
      <c r="A426" s="30"/>
      <c r="B426" s="30"/>
      <c r="C426" s="30"/>
      <c r="D426" s="30"/>
      <c r="E426" s="30"/>
      <c r="F426" s="30"/>
      <c r="G426" s="30"/>
      <c r="H426" s="31"/>
      <c r="I426" s="31"/>
      <c r="J426" s="31"/>
    </row>
    <row r="427" spans="1:10">
      <c r="A427" s="30"/>
      <c r="B427" s="30"/>
      <c r="C427" s="30"/>
      <c r="D427" s="30"/>
      <c r="E427" s="30"/>
      <c r="F427" s="30"/>
      <c r="G427" s="30"/>
      <c r="H427" s="31"/>
      <c r="I427" s="31"/>
      <c r="J427" s="31"/>
    </row>
    <row r="428" spans="1:10">
      <c r="A428" s="30"/>
      <c r="B428" s="30"/>
      <c r="C428" s="30"/>
      <c r="D428" s="30"/>
      <c r="E428" s="30"/>
      <c r="F428" s="30"/>
      <c r="G428" s="30"/>
      <c r="H428" s="31"/>
      <c r="I428" s="31"/>
      <c r="J428" s="31"/>
    </row>
    <row r="429" spans="1:10">
      <c r="A429" s="30"/>
      <c r="B429" s="30"/>
      <c r="C429" s="30"/>
      <c r="D429" s="30"/>
      <c r="E429" s="30"/>
      <c r="F429" s="30"/>
      <c r="G429" s="30"/>
      <c r="H429" s="31"/>
      <c r="I429" s="31"/>
      <c r="J429" s="31"/>
    </row>
    <row r="430" spans="1:10">
      <c r="A430" s="30"/>
      <c r="B430" s="30"/>
      <c r="C430" s="30"/>
      <c r="D430" s="30"/>
      <c r="E430" s="30"/>
      <c r="F430" s="30"/>
      <c r="G430" s="30"/>
      <c r="H430" s="31"/>
      <c r="I430" s="31"/>
      <c r="J430" s="31"/>
    </row>
    <row r="431" spans="1:10">
      <c r="A431" s="30"/>
      <c r="B431" s="30"/>
      <c r="C431" s="30"/>
      <c r="D431" s="30"/>
      <c r="E431" s="30"/>
      <c r="F431" s="30"/>
      <c r="G431" s="30"/>
      <c r="H431" s="31"/>
      <c r="I431" s="31"/>
      <c r="J431" s="31"/>
    </row>
    <row r="432" spans="1:10">
      <c r="A432" s="30"/>
      <c r="B432" s="30"/>
      <c r="C432" s="30"/>
      <c r="D432" s="30"/>
      <c r="E432" s="30"/>
      <c r="F432" s="30"/>
      <c r="G432" s="30"/>
      <c r="H432" s="31"/>
      <c r="I432" s="31"/>
      <c r="J432" s="31"/>
    </row>
    <row r="433" spans="1:10">
      <c r="A433" s="30"/>
      <c r="B433" s="30"/>
      <c r="C433" s="30"/>
      <c r="D433" s="30"/>
      <c r="E433" s="30"/>
      <c r="F433" s="30"/>
      <c r="G433" s="30"/>
      <c r="H433" s="31"/>
      <c r="I433" s="31"/>
      <c r="J433" s="31"/>
    </row>
    <row r="434" spans="1:10">
      <c r="A434" s="30"/>
      <c r="B434" s="30"/>
      <c r="C434" s="30"/>
      <c r="D434" s="30"/>
      <c r="E434" s="30"/>
      <c r="F434" s="30"/>
      <c r="G434" s="30"/>
      <c r="H434" s="31"/>
      <c r="I434" s="31"/>
      <c r="J434" s="31"/>
    </row>
    <row r="435" spans="1:10">
      <c r="A435" s="30"/>
      <c r="B435" s="30"/>
      <c r="C435" s="30"/>
      <c r="D435" s="30"/>
      <c r="E435" s="30"/>
      <c r="F435" s="30"/>
      <c r="G435" s="30"/>
      <c r="H435" s="31"/>
      <c r="I435" s="31"/>
      <c r="J435" s="31"/>
    </row>
    <row r="436" spans="1:10">
      <c r="A436" s="30"/>
      <c r="B436" s="30"/>
      <c r="C436" s="30"/>
      <c r="D436" s="30"/>
      <c r="E436" s="30"/>
      <c r="F436" s="30"/>
      <c r="G436" s="30"/>
      <c r="H436" s="31"/>
      <c r="I436" s="31"/>
      <c r="J436" s="31"/>
    </row>
    <row r="437" spans="1:10">
      <c r="A437" s="30"/>
      <c r="B437" s="30"/>
      <c r="C437" s="30"/>
      <c r="D437" s="30"/>
      <c r="E437" s="30"/>
      <c r="F437" s="30"/>
      <c r="G437" s="30"/>
      <c r="H437" s="31"/>
      <c r="I437" s="31"/>
      <c r="J437" s="31"/>
    </row>
    <row r="438" spans="1:10">
      <c r="A438" s="30"/>
      <c r="B438" s="30"/>
      <c r="C438" s="30"/>
      <c r="D438" s="30"/>
      <c r="E438" s="30"/>
      <c r="F438" s="30"/>
      <c r="G438" s="30"/>
      <c r="H438" s="31"/>
      <c r="I438" s="31"/>
      <c r="J438" s="31"/>
    </row>
    <row r="439" spans="1:10">
      <c r="A439" s="30"/>
      <c r="B439" s="30"/>
      <c r="C439" s="30"/>
      <c r="D439" s="30"/>
      <c r="E439" s="30"/>
      <c r="F439" s="30"/>
      <c r="G439" s="30"/>
      <c r="H439" s="31"/>
      <c r="I439" s="31"/>
      <c r="J439" s="31"/>
    </row>
    <row r="440" spans="1:10">
      <c r="A440" s="30"/>
      <c r="B440" s="30"/>
      <c r="C440" s="30"/>
      <c r="D440" s="30"/>
      <c r="E440" s="30"/>
      <c r="F440" s="30"/>
      <c r="G440" s="30"/>
      <c r="H440" s="31"/>
      <c r="I440" s="31"/>
      <c r="J440" s="31"/>
    </row>
    <row r="441" spans="1:10">
      <c r="A441" s="30"/>
      <c r="B441" s="30"/>
      <c r="C441" s="30"/>
      <c r="D441" s="30"/>
      <c r="E441" s="30"/>
      <c r="F441" s="30"/>
      <c r="G441" s="30"/>
      <c r="H441" s="31"/>
      <c r="I441" s="31"/>
      <c r="J441" s="31"/>
    </row>
    <row r="442" spans="1:10">
      <c r="A442" s="30"/>
      <c r="B442" s="30"/>
      <c r="C442" s="30"/>
      <c r="D442" s="30"/>
      <c r="E442" s="30"/>
      <c r="F442" s="30"/>
      <c r="G442" s="30"/>
      <c r="H442" s="31"/>
      <c r="I442" s="31"/>
      <c r="J442" s="31"/>
    </row>
    <row r="443" spans="1:10">
      <c r="A443" s="30"/>
      <c r="B443" s="30"/>
      <c r="C443" s="30"/>
      <c r="D443" s="30"/>
      <c r="E443" s="30"/>
      <c r="F443" s="30"/>
      <c r="G443" s="30"/>
      <c r="H443" s="31"/>
      <c r="I443" s="31"/>
      <c r="J443" s="31"/>
    </row>
    <row r="444" spans="1:10">
      <c r="A444" s="30"/>
      <c r="B444" s="30"/>
      <c r="C444" s="30"/>
      <c r="D444" s="30"/>
      <c r="E444" s="30"/>
      <c r="F444" s="30"/>
      <c r="G444" s="30"/>
      <c r="H444" s="31"/>
      <c r="I444" s="31"/>
      <c r="J444" s="31"/>
    </row>
    <row r="445" spans="1:10">
      <c r="A445" s="30"/>
      <c r="B445" s="30"/>
      <c r="C445" s="30"/>
      <c r="D445" s="30"/>
      <c r="E445" s="30"/>
      <c r="F445" s="30"/>
      <c r="G445" s="30"/>
      <c r="H445" s="31"/>
      <c r="I445" s="31"/>
      <c r="J445" s="31"/>
    </row>
    <row r="446" spans="1:10">
      <c r="A446" s="30"/>
      <c r="B446" s="30"/>
      <c r="C446" s="30"/>
      <c r="D446" s="30"/>
      <c r="E446" s="30"/>
      <c r="F446" s="30"/>
      <c r="G446" s="30"/>
      <c r="H446" s="31"/>
      <c r="I446" s="31"/>
      <c r="J446" s="31"/>
    </row>
    <row r="447" spans="1:10">
      <c r="A447" s="30"/>
      <c r="B447" s="30"/>
      <c r="C447" s="30"/>
      <c r="D447" s="30"/>
      <c r="E447" s="30"/>
      <c r="F447" s="30"/>
      <c r="G447" s="30"/>
      <c r="H447" s="31"/>
      <c r="I447" s="31"/>
      <c r="J447" s="31"/>
    </row>
    <row r="448" spans="1:10">
      <c r="A448" s="30"/>
      <c r="B448" s="30"/>
      <c r="C448" s="30"/>
      <c r="D448" s="30"/>
      <c r="E448" s="30"/>
      <c r="F448" s="30"/>
      <c r="G448" s="30"/>
      <c r="H448" s="31"/>
      <c r="I448" s="31"/>
      <c r="J448" s="31"/>
    </row>
    <row r="449" spans="1:10">
      <c r="A449" s="30"/>
      <c r="B449" s="30"/>
      <c r="C449" s="30"/>
      <c r="D449" s="30"/>
      <c r="E449" s="30"/>
      <c r="F449" s="30"/>
      <c r="G449" s="30"/>
      <c r="H449" s="31"/>
      <c r="I449" s="31"/>
      <c r="J449" s="31"/>
    </row>
    <row r="450" spans="1:10">
      <c r="A450" s="30"/>
      <c r="B450" s="30"/>
      <c r="C450" s="30"/>
      <c r="D450" s="30"/>
      <c r="E450" s="30"/>
      <c r="F450" s="30"/>
      <c r="G450" s="30"/>
      <c r="H450" s="31"/>
      <c r="I450" s="31"/>
      <c r="J450" s="31"/>
    </row>
    <row r="451" spans="1:10">
      <c r="A451" s="30"/>
      <c r="B451" s="30"/>
      <c r="C451" s="30"/>
      <c r="D451" s="30"/>
      <c r="E451" s="30"/>
      <c r="F451" s="30"/>
      <c r="G451" s="30"/>
      <c r="H451" s="31"/>
      <c r="I451" s="31"/>
      <c r="J451" s="31"/>
    </row>
    <row r="452" spans="1:10">
      <c r="A452" s="30"/>
      <c r="B452" s="30"/>
      <c r="C452" s="30"/>
      <c r="D452" s="30"/>
      <c r="E452" s="30"/>
      <c r="F452" s="30"/>
      <c r="G452" s="30"/>
      <c r="H452" s="31"/>
      <c r="I452" s="31"/>
      <c r="J452" s="31"/>
    </row>
    <row r="453" spans="1:10">
      <c r="A453" s="30"/>
      <c r="B453" s="30"/>
      <c r="C453" s="30"/>
      <c r="D453" s="30"/>
      <c r="E453" s="30"/>
      <c r="F453" s="30"/>
      <c r="G453" s="30"/>
      <c r="H453" s="31"/>
      <c r="I453" s="31"/>
      <c r="J453" s="31"/>
    </row>
    <row r="454" spans="1:10">
      <c r="A454" s="30"/>
      <c r="B454" s="30"/>
      <c r="C454" s="30"/>
      <c r="D454" s="30"/>
      <c r="E454" s="30"/>
      <c r="F454" s="30"/>
      <c r="G454" s="30"/>
      <c r="H454" s="31"/>
      <c r="I454" s="31"/>
      <c r="J454" s="31"/>
    </row>
    <row r="455" spans="1:10">
      <c r="A455" s="30"/>
      <c r="B455" s="30"/>
      <c r="C455" s="30"/>
      <c r="D455" s="30"/>
      <c r="E455" s="30"/>
      <c r="F455" s="30"/>
      <c r="G455" s="30"/>
      <c r="H455" s="31"/>
      <c r="I455" s="31"/>
      <c r="J455" s="31"/>
    </row>
    <row r="456" spans="1:10">
      <c r="A456" s="30"/>
      <c r="B456" s="30"/>
      <c r="C456" s="30"/>
      <c r="D456" s="30"/>
      <c r="E456" s="30"/>
      <c r="F456" s="30"/>
      <c r="G456" s="30"/>
      <c r="H456" s="31"/>
      <c r="I456" s="31"/>
      <c r="J456" s="31"/>
    </row>
    <row r="457" spans="1:10">
      <c r="A457" s="30"/>
      <c r="B457" s="30"/>
      <c r="C457" s="30"/>
      <c r="D457" s="30"/>
      <c r="E457" s="30"/>
      <c r="F457" s="30"/>
      <c r="G457" s="30"/>
      <c r="H457" s="31"/>
      <c r="I457" s="31"/>
      <c r="J457" s="31"/>
    </row>
    <row r="458" spans="1:10">
      <c r="A458" s="30"/>
      <c r="B458" s="30"/>
      <c r="C458" s="30"/>
      <c r="D458" s="30"/>
      <c r="E458" s="30"/>
      <c r="F458" s="30"/>
      <c r="G458" s="30"/>
      <c r="H458" s="31"/>
      <c r="I458" s="31"/>
      <c r="J458" s="31"/>
    </row>
    <row r="459" spans="1:10">
      <c r="A459" s="30"/>
      <c r="B459" s="30"/>
      <c r="C459" s="30"/>
      <c r="D459" s="30"/>
      <c r="E459" s="30"/>
      <c r="F459" s="30"/>
      <c r="G459" s="30"/>
      <c r="H459" s="31"/>
      <c r="I459" s="31"/>
      <c r="J459" s="31"/>
    </row>
    <row r="460" spans="1:10">
      <c r="A460" s="30"/>
      <c r="B460" s="30"/>
      <c r="C460" s="30"/>
      <c r="D460" s="30"/>
      <c r="E460" s="30"/>
      <c r="F460" s="30"/>
      <c r="G460" s="30"/>
      <c r="H460" s="31"/>
      <c r="I460" s="31"/>
      <c r="J460" s="31"/>
    </row>
    <row r="461" spans="1:10">
      <c r="A461" s="30"/>
      <c r="B461" s="30"/>
      <c r="C461" s="30"/>
      <c r="D461" s="30"/>
      <c r="E461" s="30"/>
      <c r="F461" s="30"/>
      <c r="G461" s="30"/>
      <c r="H461" s="31"/>
      <c r="I461" s="31"/>
      <c r="J461" s="31"/>
    </row>
    <row r="462" spans="1:10">
      <c r="A462" s="30"/>
      <c r="B462" s="30"/>
      <c r="C462" s="30"/>
      <c r="D462" s="30"/>
      <c r="E462" s="30"/>
      <c r="F462" s="30"/>
      <c r="G462" s="30"/>
      <c r="H462" s="31"/>
      <c r="I462" s="31"/>
      <c r="J462" s="31"/>
    </row>
    <row r="463" spans="1:10">
      <c r="A463" s="30"/>
      <c r="B463" s="30"/>
      <c r="C463" s="30"/>
      <c r="D463" s="30"/>
      <c r="E463" s="30"/>
      <c r="F463" s="30"/>
      <c r="G463" s="30"/>
      <c r="H463" s="31"/>
      <c r="I463" s="31"/>
      <c r="J463" s="31"/>
    </row>
    <row r="464" spans="1:10">
      <c r="A464" s="30"/>
      <c r="B464" s="30"/>
      <c r="C464" s="30"/>
      <c r="D464" s="30"/>
      <c r="E464" s="30"/>
      <c r="F464" s="30"/>
      <c r="G464" s="30"/>
      <c r="H464" s="31"/>
      <c r="I464" s="31"/>
      <c r="J464" s="31"/>
    </row>
    <row r="465" spans="1:10">
      <c r="A465" s="30"/>
      <c r="B465" s="30"/>
      <c r="C465" s="30"/>
      <c r="D465" s="30"/>
      <c r="E465" s="30"/>
      <c r="F465" s="30"/>
      <c r="G465" s="30"/>
      <c r="H465" s="31"/>
      <c r="I465" s="31"/>
      <c r="J465" s="31"/>
    </row>
    <row r="466" spans="1:10">
      <c r="A466" s="30"/>
      <c r="B466" s="30"/>
      <c r="C466" s="30"/>
      <c r="D466" s="30"/>
      <c r="E466" s="30"/>
      <c r="F466" s="30"/>
      <c r="G466" s="30"/>
      <c r="H466" s="31"/>
      <c r="I466" s="31"/>
      <c r="J466" s="31"/>
    </row>
    <row r="467" spans="1:10">
      <c r="A467" s="30"/>
      <c r="B467" s="30"/>
      <c r="C467" s="30"/>
      <c r="D467" s="30"/>
      <c r="E467" s="30"/>
      <c r="F467" s="30"/>
      <c r="G467" s="30"/>
      <c r="H467" s="31"/>
      <c r="I467" s="31"/>
      <c r="J467" s="31"/>
    </row>
    <row r="468" spans="1:10">
      <c r="A468" s="30"/>
      <c r="B468" s="30"/>
      <c r="C468" s="30"/>
      <c r="D468" s="30"/>
      <c r="E468" s="30"/>
      <c r="F468" s="30"/>
      <c r="G468" s="30"/>
      <c r="H468" s="31"/>
      <c r="I468" s="31"/>
      <c r="J468" s="31"/>
    </row>
    <row r="469" spans="1:10">
      <c r="A469" s="30"/>
      <c r="B469" s="30"/>
      <c r="C469" s="30"/>
      <c r="D469" s="30"/>
      <c r="E469" s="30"/>
      <c r="F469" s="30"/>
      <c r="G469" s="30"/>
      <c r="H469" s="31"/>
      <c r="I469" s="31"/>
      <c r="J469" s="31"/>
    </row>
    <row r="470" spans="1:10">
      <c r="A470" s="30"/>
      <c r="B470" s="30"/>
      <c r="C470" s="30"/>
      <c r="D470" s="30"/>
      <c r="E470" s="30"/>
      <c r="F470" s="30"/>
      <c r="G470" s="30"/>
      <c r="H470" s="31"/>
      <c r="I470" s="31"/>
      <c r="J470" s="31"/>
    </row>
    <row r="471" spans="1:10">
      <c r="A471" s="30"/>
      <c r="B471" s="30"/>
      <c r="C471" s="30"/>
      <c r="D471" s="30"/>
      <c r="E471" s="30"/>
      <c r="F471" s="30"/>
      <c r="G471" s="30"/>
      <c r="H471" s="31"/>
      <c r="I471" s="31"/>
      <c r="J471" s="31"/>
    </row>
    <row r="472" spans="1:10">
      <c r="A472" s="30"/>
      <c r="B472" s="30"/>
      <c r="C472" s="30"/>
      <c r="D472" s="30"/>
      <c r="E472" s="30"/>
      <c r="F472" s="30"/>
      <c r="G472" s="30"/>
      <c r="H472" s="31"/>
      <c r="I472" s="31"/>
      <c r="J472" s="31"/>
    </row>
    <row r="473" spans="1:10">
      <c r="A473" s="30"/>
      <c r="B473" s="30"/>
      <c r="C473" s="30"/>
      <c r="D473" s="30"/>
      <c r="E473" s="30"/>
      <c r="F473" s="30"/>
      <c r="G473" s="30"/>
      <c r="H473" s="31"/>
      <c r="I473" s="31"/>
      <c r="J473" s="31"/>
    </row>
    <row r="474" spans="1:10">
      <c r="A474" s="30"/>
      <c r="B474" s="30"/>
      <c r="C474" s="30"/>
      <c r="D474" s="30"/>
      <c r="E474" s="30"/>
      <c r="F474" s="30"/>
      <c r="G474" s="30"/>
      <c r="H474" s="31"/>
      <c r="I474" s="31"/>
      <c r="J474" s="31"/>
    </row>
    <row r="475" spans="1:10">
      <c r="A475" s="30"/>
      <c r="B475" s="30"/>
      <c r="C475" s="30"/>
      <c r="D475" s="30"/>
      <c r="E475" s="30"/>
      <c r="F475" s="30"/>
      <c r="G475" s="30"/>
      <c r="H475" s="31"/>
      <c r="I475" s="31"/>
      <c r="J475" s="31"/>
    </row>
    <row r="476" spans="1:10">
      <c r="A476" s="30"/>
      <c r="B476" s="30"/>
      <c r="C476" s="30"/>
      <c r="D476" s="30"/>
      <c r="E476" s="30"/>
      <c r="F476" s="30"/>
      <c r="G476" s="30"/>
      <c r="H476" s="31"/>
      <c r="I476" s="31"/>
      <c r="J476" s="31"/>
    </row>
    <row r="477" spans="1:10">
      <c r="A477" s="30"/>
      <c r="B477" s="30"/>
      <c r="C477" s="30"/>
      <c r="D477" s="30"/>
      <c r="E477" s="30"/>
      <c r="F477" s="30"/>
      <c r="G477" s="30"/>
      <c r="H477" s="31"/>
      <c r="I477" s="31"/>
      <c r="J477" s="31"/>
    </row>
    <row r="478" spans="1:10">
      <c r="A478" s="30"/>
      <c r="B478" s="30"/>
      <c r="C478" s="30"/>
      <c r="D478" s="30"/>
      <c r="E478" s="30"/>
      <c r="F478" s="30"/>
      <c r="G478" s="30"/>
      <c r="H478" s="31"/>
      <c r="I478" s="31"/>
      <c r="J478" s="31"/>
    </row>
    <row r="479" spans="1:10">
      <c r="A479" s="30"/>
      <c r="B479" s="30"/>
      <c r="C479" s="30"/>
      <c r="D479" s="30"/>
      <c r="E479" s="30"/>
      <c r="F479" s="30"/>
      <c r="G479" s="30"/>
      <c r="H479" s="31"/>
      <c r="I479" s="31"/>
      <c r="J479" s="31"/>
    </row>
    <row r="480" spans="1:10">
      <c r="A480" s="30"/>
      <c r="B480" s="30"/>
      <c r="C480" s="30"/>
      <c r="D480" s="30"/>
      <c r="E480" s="30"/>
      <c r="F480" s="30"/>
      <c r="G480" s="30"/>
      <c r="H480" s="31"/>
      <c r="I480" s="31"/>
      <c r="J480" s="31"/>
    </row>
    <row r="481" spans="1:10">
      <c r="A481" s="30"/>
      <c r="B481" s="30"/>
      <c r="C481" s="30"/>
      <c r="D481" s="30"/>
      <c r="E481" s="30"/>
      <c r="F481" s="30"/>
      <c r="G481" s="30"/>
      <c r="H481" s="31"/>
      <c r="I481" s="31"/>
      <c r="J481" s="31"/>
    </row>
    <row r="482" spans="1:10">
      <c r="A482" s="30"/>
      <c r="B482" s="30"/>
      <c r="C482" s="30"/>
      <c r="D482" s="30"/>
      <c r="E482" s="30"/>
      <c r="F482" s="30"/>
      <c r="G482" s="30"/>
      <c r="H482" s="31"/>
      <c r="I482" s="31"/>
      <c r="J482" s="31"/>
    </row>
    <row r="483" spans="1:10">
      <c r="A483" s="30"/>
      <c r="B483" s="30"/>
      <c r="C483" s="30"/>
      <c r="D483" s="30"/>
      <c r="E483" s="30"/>
      <c r="F483" s="30"/>
      <c r="G483" s="30"/>
      <c r="H483" s="31"/>
      <c r="I483" s="31"/>
      <c r="J483" s="31"/>
    </row>
    <row r="484" spans="1:10">
      <c r="A484" s="30"/>
      <c r="B484" s="31"/>
      <c r="C484" s="30"/>
      <c r="D484" s="30"/>
      <c r="E484" s="31"/>
      <c r="F484" s="30"/>
      <c r="G484" s="30"/>
      <c r="H484" s="31"/>
      <c r="I484" s="31"/>
      <c r="J484" s="31"/>
    </row>
    <row r="485" spans="1:10">
      <c r="A485" s="30"/>
      <c r="B485" s="30"/>
      <c r="C485" s="30"/>
      <c r="D485" s="30"/>
      <c r="E485" s="30"/>
      <c r="F485" s="30"/>
      <c r="G485" s="30"/>
      <c r="H485" s="31"/>
      <c r="I485" s="31"/>
      <c r="J485" s="31"/>
    </row>
    <row r="486" spans="1:10">
      <c r="A486" s="30"/>
      <c r="B486" s="30"/>
      <c r="C486" s="30"/>
      <c r="D486" s="30"/>
      <c r="E486" s="30"/>
      <c r="F486" s="30"/>
      <c r="G486" s="30"/>
      <c r="H486" s="31"/>
      <c r="I486" s="31"/>
      <c r="J486" s="31"/>
    </row>
    <row r="487" spans="1:10">
      <c r="A487" s="30"/>
      <c r="B487" s="30"/>
      <c r="C487" s="30"/>
      <c r="D487" s="30"/>
      <c r="E487" s="30"/>
      <c r="F487" s="30"/>
      <c r="G487" s="30"/>
      <c r="H487" s="31"/>
      <c r="I487" s="31"/>
      <c r="J487" s="31"/>
    </row>
    <row r="488" spans="1:10">
      <c r="A488" s="30"/>
      <c r="B488" s="30"/>
      <c r="C488" s="30"/>
      <c r="D488" s="30"/>
      <c r="E488" s="30"/>
      <c r="F488" s="30"/>
      <c r="G488" s="30"/>
      <c r="H488" s="31"/>
      <c r="I488" s="31"/>
      <c r="J488" s="31"/>
    </row>
    <row r="489" spans="1:10">
      <c r="A489" s="30"/>
      <c r="B489" s="30"/>
      <c r="C489" s="30"/>
      <c r="D489" s="30"/>
      <c r="E489" s="30"/>
      <c r="F489" s="30"/>
      <c r="G489" s="30"/>
      <c r="H489" s="31"/>
      <c r="I489" s="31"/>
      <c r="J489" s="31"/>
    </row>
    <row r="490" spans="1:10">
      <c r="A490" s="30"/>
      <c r="B490" s="30"/>
      <c r="C490" s="30"/>
      <c r="D490" s="30"/>
      <c r="E490" s="30"/>
      <c r="F490" s="30"/>
      <c r="G490" s="30"/>
      <c r="H490" s="31"/>
      <c r="I490" s="31"/>
      <c r="J490" s="31"/>
    </row>
    <row r="491" spans="1:10">
      <c r="A491" s="30"/>
      <c r="B491" s="30"/>
      <c r="C491" s="30"/>
      <c r="D491" s="30"/>
      <c r="E491" s="30"/>
      <c r="F491" s="30"/>
      <c r="G491" s="30"/>
      <c r="H491" s="31"/>
      <c r="I491" s="31"/>
      <c r="J491" s="31"/>
    </row>
    <row r="492" spans="1:10">
      <c r="A492" s="30"/>
      <c r="B492" s="30"/>
      <c r="C492" s="30"/>
      <c r="D492" s="30"/>
      <c r="E492" s="30"/>
      <c r="F492" s="30"/>
      <c r="G492" s="30"/>
      <c r="H492" s="31"/>
      <c r="I492" s="31"/>
      <c r="J492" s="31"/>
    </row>
    <row r="493" spans="1:10">
      <c r="A493" s="30"/>
      <c r="B493" s="30"/>
      <c r="C493" s="30"/>
      <c r="D493" s="30"/>
      <c r="E493" s="30"/>
      <c r="F493" s="30"/>
      <c r="G493" s="30"/>
      <c r="H493" s="31"/>
      <c r="I493" s="31"/>
      <c r="J493" s="31"/>
    </row>
    <row r="494" spans="1:10">
      <c r="A494" s="30"/>
      <c r="B494" s="30"/>
      <c r="C494" s="30"/>
      <c r="D494" s="30"/>
      <c r="E494" s="30"/>
      <c r="F494" s="30"/>
      <c r="G494" s="30"/>
      <c r="H494" s="31"/>
      <c r="I494" s="31"/>
      <c r="J494" s="31"/>
    </row>
    <row r="495" spans="1:10">
      <c r="A495" s="30"/>
      <c r="B495" s="30"/>
      <c r="C495" s="30"/>
      <c r="D495" s="30"/>
      <c r="E495" s="30"/>
      <c r="F495" s="30"/>
      <c r="G495" s="30"/>
      <c r="H495" s="31"/>
      <c r="I495" s="31"/>
      <c r="J495" s="31"/>
    </row>
    <row r="496" spans="1:10">
      <c r="A496" s="30"/>
      <c r="B496" s="30"/>
      <c r="C496" s="30"/>
      <c r="D496" s="30"/>
      <c r="E496" s="30"/>
      <c r="F496" s="30"/>
      <c r="G496" s="30"/>
      <c r="H496" s="31"/>
      <c r="I496" s="31"/>
      <c r="J496" s="31"/>
    </row>
    <row r="497" spans="1:10">
      <c r="A497" s="30"/>
      <c r="B497" s="30"/>
      <c r="C497" s="30"/>
      <c r="D497" s="30"/>
      <c r="E497" s="30"/>
      <c r="F497" s="30"/>
      <c r="G497" s="30"/>
      <c r="H497" s="31"/>
      <c r="I497" s="31"/>
      <c r="J497" s="31"/>
    </row>
    <row r="498" spans="1:10">
      <c r="A498" s="30"/>
      <c r="B498" s="30"/>
      <c r="C498" s="30"/>
      <c r="D498" s="30"/>
      <c r="E498" s="30"/>
      <c r="F498" s="30"/>
      <c r="G498" s="30"/>
      <c r="H498" s="31"/>
      <c r="I498" s="31"/>
      <c r="J498" s="31"/>
    </row>
    <row r="499" spans="1:10">
      <c r="A499" s="30"/>
      <c r="B499" s="30"/>
      <c r="C499" s="30"/>
      <c r="D499" s="30"/>
      <c r="E499" s="30"/>
      <c r="F499" s="30"/>
      <c r="G499" s="30"/>
      <c r="H499" s="31"/>
      <c r="I499" s="31"/>
      <c r="J499" s="31"/>
    </row>
    <row r="500" spans="1:10">
      <c r="A500" s="30"/>
      <c r="B500" s="30"/>
      <c r="C500" s="30"/>
      <c r="D500" s="30"/>
      <c r="E500" s="30"/>
      <c r="F500" s="30"/>
      <c r="G500" s="30"/>
      <c r="H500" s="31"/>
      <c r="I500" s="31"/>
      <c r="J500" s="31"/>
    </row>
    <row r="501" spans="1:10">
      <c r="A501" s="30"/>
      <c r="B501" s="30"/>
      <c r="C501" s="30"/>
      <c r="D501" s="30"/>
      <c r="E501" s="30"/>
      <c r="F501" s="30"/>
      <c r="G501" s="30"/>
      <c r="H501" s="31"/>
      <c r="I501" s="31"/>
      <c r="J501" s="31"/>
    </row>
    <row r="502" spans="1:10">
      <c r="A502" s="30"/>
      <c r="B502" s="30"/>
      <c r="C502" s="30"/>
      <c r="D502" s="30"/>
      <c r="E502" s="30"/>
      <c r="F502" s="30"/>
      <c r="G502" s="30"/>
      <c r="H502" s="31"/>
      <c r="I502" s="31"/>
      <c r="J502" s="31"/>
    </row>
    <row r="503" spans="1:10">
      <c r="A503" s="30"/>
      <c r="B503" s="30"/>
      <c r="C503" s="30"/>
      <c r="D503" s="30"/>
      <c r="E503" s="30"/>
      <c r="F503" s="30"/>
      <c r="G503" s="30"/>
      <c r="H503" s="31"/>
      <c r="I503" s="31"/>
      <c r="J503" s="31"/>
    </row>
    <row r="504" spans="1:10">
      <c r="A504" s="30"/>
      <c r="B504" s="30"/>
      <c r="C504" s="30"/>
      <c r="D504" s="30"/>
      <c r="E504" s="30"/>
      <c r="F504" s="30"/>
      <c r="G504" s="30"/>
      <c r="H504" s="31"/>
      <c r="I504" s="31"/>
      <c r="J504" s="31"/>
    </row>
    <row r="505" spans="1:10">
      <c r="A505" s="30"/>
      <c r="B505" s="30"/>
      <c r="C505" s="30"/>
      <c r="D505" s="30"/>
      <c r="E505" s="30"/>
      <c r="F505" s="30"/>
      <c r="G505" s="30"/>
      <c r="H505" s="31"/>
      <c r="I505" s="31"/>
      <c r="J505" s="31"/>
    </row>
    <row r="506" spans="1:10">
      <c r="A506" s="30"/>
      <c r="B506" s="30"/>
      <c r="C506" s="30"/>
      <c r="D506" s="30"/>
      <c r="E506" s="30"/>
      <c r="F506" s="30"/>
      <c r="G506" s="30"/>
      <c r="H506" s="31"/>
      <c r="I506" s="31"/>
      <c r="J506" s="31"/>
    </row>
    <row r="507" spans="1:10">
      <c r="A507" s="30"/>
      <c r="B507" s="30"/>
      <c r="C507" s="30"/>
      <c r="D507" s="30"/>
      <c r="E507" s="30"/>
      <c r="F507" s="30"/>
      <c r="G507" s="30"/>
      <c r="H507" s="31"/>
      <c r="I507" s="31"/>
      <c r="J507" s="31"/>
    </row>
    <row r="508" spans="1:10">
      <c r="A508" s="30"/>
      <c r="B508" s="30"/>
      <c r="C508" s="30"/>
      <c r="D508" s="30"/>
      <c r="E508" s="30"/>
      <c r="F508" s="30"/>
      <c r="G508" s="30"/>
      <c r="H508" s="31"/>
      <c r="I508" s="31"/>
      <c r="J508" s="31"/>
    </row>
    <row r="509" spans="1:10">
      <c r="A509" s="30"/>
      <c r="B509" s="30"/>
      <c r="C509" s="30"/>
      <c r="D509" s="30"/>
      <c r="E509" s="30"/>
      <c r="F509" s="30"/>
      <c r="G509" s="30"/>
      <c r="H509" s="31"/>
      <c r="I509" s="31"/>
      <c r="J509" s="31"/>
    </row>
    <row r="510" spans="1:10">
      <c r="A510" s="30"/>
      <c r="B510" s="30"/>
      <c r="C510" s="30"/>
      <c r="D510" s="30"/>
      <c r="E510" s="30"/>
      <c r="F510" s="30"/>
      <c r="G510" s="30"/>
      <c r="H510" s="31"/>
      <c r="I510" s="31"/>
      <c r="J510" s="31"/>
    </row>
    <row r="511" spans="1:10">
      <c r="A511" s="30"/>
      <c r="B511" s="30"/>
      <c r="C511" s="30"/>
      <c r="D511" s="30"/>
      <c r="E511" s="30"/>
      <c r="F511" s="30"/>
      <c r="G511" s="30"/>
      <c r="H511" s="31"/>
      <c r="I511" s="31"/>
      <c r="J511" s="31"/>
    </row>
    <row r="512" spans="1:10">
      <c r="A512" s="30"/>
      <c r="B512" s="30"/>
      <c r="C512" s="30"/>
      <c r="D512" s="30"/>
      <c r="E512" s="30"/>
      <c r="F512" s="30"/>
      <c r="G512" s="30"/>
      <c r="H512" s="31"/>
      <c r="I512" s="31"/>
      <c r="J512" s="31"/>
    </row>
    <row r="513" spans="1:10">
      <c r="A513" s="30"/>
      <c r="B513" s="30"/>
      <c r="C513" s="30"/>
      <c r="D513" s="30"/>
      <c r="E513" s="30"/>
      <c r="F513" s="30"/>
      <c r="G513" s="30"/>
      <c r="H513" s="31"/>
      <c r="I513" s="31"/>
      <c r="J513" s="31"/>
    </row>
    <row r="514" spans="1:10">
      <c r="A514" s="30"/>
      <c r="B514" s="30"/>
      <c r="C514" s="30"/>
      <c r="D514" s="30"/>
      <c r="E514" s="30"/>
      <c r="F514" s="30"/>
      <c r="G514" s="30"/>
      <c r="H514" s="31"/>
      <c r="I514" s="31"/>
      <c r="J514" s="31"/>
    </row>
    <row r="515" spans="1:10">
      <c r="A515" s="30"/>
      <c r="B515" s="30"/>
      <c r="C515" s="30"/>
      <c r="D515" s="30"/>
      <c r="E515" s="30"/>
      <c r="F515" s="30"/>
      <c r="G515" s="30"/>
      <c r="H515" s="31"/>
      <c r="I515" s="31"/>
      <c r="J515" s="31"/>
    </row>
    <row r="516" spans="1:10">
      <c r="A516" s="30"/>
      <c r="B516" s="30"/>
      <c r="C516" s="30"/>
      <c r="D516" s="30"/>
      <c r="E516" s="30"/>
      <c r="F516" s="30"/>
      <c r="G516" s="30"/>
      <c r="H516" s="31"/>
      <c r="I516" s="31"/>
      <c r="J516" s="31"/>
    </row>
    <row r="517" spans="1:10">
      <c r="A517" s="30"/>
      <c r="B517" s="30"/>
      <c r="C517" s="30"/>
      <c r="D517" s="30"/>
      <c r="E517" s="30"/>
      <c r="F517" s="30"/>
      <c r="G517" s="30"/>
      <c r="H517" s="31"/>
      <c r="I517" s="31"/>
      <c r="J517" s="31"/>
    </row>
    <row r="518" spans="1:10">
      <c r="A518" s="30"/>
      <c r="B518" s="30"/>
      <c r="C518" s="30"/>
      <c r="D518" s="30"/>
      <c r="E518" s="30"/>
      <c r="F518" s="30"/>
      <c r="G518" s="30"/>
      <c r="H518" s="31"/>
      <c r="I518" s="31"/>
      <c r="J518" s="31"/>
    </row>
    <row r="519" spans="1:10">
      <c r="A519" s="30"/>
      <c r="B519" s="30"/>
      <c r="C519" s="30"/>
      <c r="D519" s="30"/>
      <c r="E519" s="30"/>
      <c r="F519" s="30"/>
      <c r="G519" s="30"/>
      <c r="H519" s="31"/>
      <c r="I519" s="31"/>
      <c r="J519" s="31"/>
    </row>
    <row r="520" spans="1:10">
      <c r="A520" s="30"/>
      <c r="B520" s="30"/>
      <c r="C520" s="30"/>
      <c r="D520" s="30"/>
      <c r="E520" s="30"/>
      <c r="F520" s="30"/>
      <c r="G520" s="30"/>
      <c r="H520" s="31"/>
      <c r="I520" s="31"/>
      <c r="J520" s="31"/>
    </row>
    <row r="521" spans="1:10">
      <c r="A521" s="30"/>
      <c r="B521" s="30"/>
      <c r="C521" s="30"/>
      <c r="D521" s="30"/>
      <c r="E521" s="30"/>
      <c r="F521" s="30"/>
      <c r="G521" s="30"/>
      <c r="H521" s="31"/>
      <c r="I521" s="31"/>
      <c r="J521" s="31"/>
    </row>
    <row r="522" spans="1:10">
      <c r="A522" s="30"/>
      <c r="B522" s="30"/>
      <c r="C522" s="30"/>
      <c r="D522" s="30"/>
      <c r="E522" s="30"/>
      <c r="F522" s="30"/>
      <c r="G522" s="30"/>
      <c r="H522" s="31"/>
      <c r="I522" s="31"/>
      <c r="J522" s="31"/>
    </row>
    <row r="523" spans="1:10">
      <c r="A523" s="30"/>
      <c r="B523" s="30"/>
      <c r="C523" s="30"/>
      <c r="D523" s="30"/>
      <c r="E523" s="30"/>
      <c r="F523" s="30"/>
      <c r="G523" s="30"/>
      <c r="H523" s="31"/>
      <c r="I523" s="31"/>
      <c r="J523" s="31"/>
    </row>
    <row r="524" spans="1:10">
      <c r="A524" s="30"/>
      <c r="B524" s="30"/>
      <c r="C524" s="30"/>
      <c r="D524" s="30"/>
      <c r="E524" s="30"/>
      <c r="F524" s="30"/>
      <c r="G524" s="30"/>
      <c r="H524" s="31"/>
      <c r="I524" s="31"/>
      <c r="J524" s="31"/>
    </row>
    <row r="525" spans="1:10">
      <c r="A525" s="30"/>
      <c r="B525" s="30"/>
      <c r="C525" s="30"/>
      <c r="D525" s="30"/>
      <c r="E525" s="30"/>
      <c r="F525" s="30"/>
      <c r="G525" s="30"/>
      <c r="H525" s="31"/>
      <c r="I525" s="31"/>
      <c r="J525" s="31"/>
    </row>
    <row r="526" spans="1:10">
      <c r="A526" s="30"/>
      <c r="B526" s="30"/>
      <c r="C526" s="30"/>
      <c r="D526" s="30"/>
      <c r="E526" s="30"/>
      <c r="F526" s="30"/>
      <c r="G526" s="30"/>
      <c r="H526" s="31"/>
      <c r="I526" s="31"/>
      <c r="J526" s="31"/>
    </row>
    <row r="527" spans="1:10">
      <c r="A527" s="30"/>
      <c r="B527" s="30"/>
      <c r="C527" s="30"/>
      <c r="D527" s="30"/>
      <c r="E527" s="30"/>
      <c r="F527" s="30"/>
      <c r="G527" s="30"/>
      <c r="H527" s="31"/>
      <c r="I527" s="31"/>
      <c r="J527" s="31"/>
    </row>
    <row r="528" spans="1:10">
      <c r="A528" s="30"/>
      <c r="B528" s="30"/>
      <c r="C528" s="30"/>
      <c r="D528" s="30"/>
      <c r="E528" s="30"/>
      <c r="F528" s="30"/>
      <c r="G528" s="30"/>
      <c r="H528" s="31"/>
      <c r="I528" s="31"/>
      <c r="J528" s="31"/>
    </row>
    <row r="529" spans="1:10">
      <c r="A529" s="30"/>
      <c r="B529" s="30"/>
      <c r="C529" s="30"/>
      <c r="D529" s="30"/>
      <c r="E529" s="30"/>
      <c r="F529" s="30"/>
      <c r="G529" s="30"/>
      <c r="H529" s="31"/>
      <c r="I529" s="31"/>
      <c r="J529" s="31"/>
    </row>
    <row r="530" spans="1:10">
      <c r="A530" s="30"/>
      <c r="B530" s="30"/>
      <c r="C530" s="30"/>
      <c r="D530" s="30"/>
      <c r="E530" s="30"/>
      <c r="F530" s="30"/>
      <c r="G530" s="30"/>
      <c r="H530" s="31"/>
      <c r="I530" s="31"/>
      <c r="J530" s="31"/>
    </row>
    <row r="531" spans="1:10">
      <c r="A531" s="30"/>
      <c r="B531" s="30"/>
      <c r="C531" s="30"/>
      <c r="D531" s="30"/>
      <c r="E531" s="30"/>
      <c r="F531" s="30"/>
      <c r="G531" s="30"/>
      <c r="H531" s="31"/>
      <c r="I531" s="31"/>
      <c r="J531" s="31"/>
    </row>
    <row r="532" spans="1:10">
      <c r="A532" s="30"/>
      <c r="B532" s="30"/>
      <c r="C532" s="30"/>
      <c r="D532" s="30"/>
      <c r="E532" s="30"/>
      <c r="F532" s="30"/>
      <c r="G532" s="30"/>
      <c r="H532" s="31"/>
      <c r="I532" s="31"/>
      <c r="J532" s="31"/>
    </row>
    <row r="533" spans="1:10">
      <c r="A533" s="30"/>
      <c r="B533" s="30"/>
      <c r="C533" s="30"/>
      <c r="D533" s="30"/>
      <c r="E533" s="30"/>
      <c r="F533" s="30"/>
      <c r="G533" s="30"/>
      <c r="H533" s="31"/>
      <c r="I533" s="31"/>
      <c r="J533" s="31"/>
    </row>
    <row r="534" spans="1:10">
      <c r="A534" s="30"/>
      <c r="B534" s="30"/>
      <c r="C534" s="30"/>
      <c r="D534" s="30"/>
      <c r="E534" s="30"/>
      <c r="F534" s="30"/>
      <c r="G534" s="30"/>
      <c r="H534" s="31"/>
      <c r="I534" s="31"/>
      <c r="J534" s="31"/>
    </row>
    <row r="535" spans="1:10">
      <c r="A535" s="30"/>
      <c r="B535" s="30"/>
      <c r="C535" s="30"/>
      <c r="D535" s="30"/>
      <c r="E535" s="30"/>
      <c r="F535" s="30"/>
      <c r="G535" s="30"/>
      <c r="H535" s="31"/>
      <c r="I535" s="31"/>
      <c r="J535" s="31"/>
    </row>
    <row r="536" spans="1:10">
      <c r="A536" s="30"/>
      <c r="B536" s="30"/>
      <c r="C536" s="30"/>
      <c r="D536" s="30"/>
      <c r="E536" s="30"/>
      <c r="F536" s="30"/>
      <c r="G536" s="30"/>
      <c r="H536" s="31"/>
      <c r="I536" s="31"/>
      <c r="J536" s="31"/>
    </row>
    <row r="537" spans="1:10">
      <c r="A537" s="30"/>
      <c r="B537" s="30"/>
      <c r="C537" s="30"/>
      <c r="D537" s="30"/>
      <c r="E537" s="30"/>
      <c r="F537" s="30"/>
      <c r="G537" s="30"/>
      <c r="H537" s="31"/>
      <c r="I537" s="31"/>
      <c r="J537" s="31"/>
    </row>
    <row r="538" spans="1:10">
      <c r="A538" s="30"/>
      <c r="B538" s="30"/>
      <c r="C538" s="30"/>
      <c r="D538" s="30"/>
      <c r="E538" s="30"/>
      <c r="F538" s="30"/>
      <c r="G538" s="30"/>
      <c r="H538" s="31"/>
      <c r="I538" s="31"/>
      <c r="J538" s="31"/>
    </row>
    <row r="539" spans="1:10">
      <c r="A539" s="30"/>
      <c r="B539" s="30"/>
      <c r="C539" s="30"/>
      <c r="D539" s="30"/>
      <c r="E539" s="30"/>
      <c r="F539" s="30"/>
      <c r="G539" s="30"/>
      <c r="H539" s="31"/>
      <c r="I539" s="31"/>
      <c r="J539" s="31"/>
    </row>
    <row r="540" spans="1:10">
      <c r="A540" s="30"/>
      <c r="B540" s="30"/>
      <c r="C540" s="30"/>
      <c r="D540" s="30"/>
      <c r="E540" s="30"/>
      <c r="F540" s="30"/>
      <c r="G540" s="30"/>
      <c r="H540" s="31"/>
      <c r="I540" s="31"/>
      <c r="J540" s="31"/>
    </row>
    <row r="541" spans="1:10">
      <c r="A541" s="30"/>
      <c r="B541" s="30"/>
      <c r="C541" s="30"/>
      <c r="D541" s="30"/>
      <c r="E541" s="30"/>
      <c r="F541" s="30"/>
      <c r="G541" s="30"/>
      <c r="H541" s="31"/>
      <c r="I541" s="31"/>
      <c r="J541" s="31"/>
    </row>
    <row r="542" spans="1:10">
      <c r="A542" s="30"/>
      <c r="B542" s="30"/>
      <c r="C542" s="30"/>
      <c r="D542" s="30"/>
      <c r="E542" s="30"/>
      <c r="F542" s="30"/>
      <c r="G542" s="30"/>
      <c r="H542" s="31"/>
      <c r="I542" s="31"/>
      <c r="J542" s="31"/>
    </row>
    <row r="543" spans="1:10">
      <c r="A543" s="30"/>
      <c r="B543" s="30"/>
      <c r="C543" s="30"/>
      <c r="D543" s="30"/>
      <c r="E543" s="30"/>
      <c r="F543" s="30"/>
      <c r="G543" s="30"/>
      <c r="H543" s="31"/>
      <c r="I543" s="31"/>
      <c r="J543" s="31"/>
    </row>
    <row r="544" spans="1:10">
      <c r="A544" s="30"/>
      <c r="B544" s="30"/>
      <c r="C544" s="30"/>
      <c r="D544" s="30"/>
      <c r="E544" s="30"/>
      <c r="F544" s="30"/>
      <c r="G544" s="30"/>
      <c r="H544" s="31"/>
      <c r="I544" s="31"/>
      <c r="J544" s="31"/>
    </row>
    <row r="545" spans="1:10">
      <c r="A545" s="30"/>
      <c r="B545" s="30"/>
      <c r="C545" s="30"/>
      <c r="D545" s="30"/>
      <c r="E545" s="30"/>
      <c r="F545" s="30"/>
      <c r="G545" s="30"/>
      <c r="H545" s="31"/>
      <c r="I545" s="31"/>
      <c r="J545" s="31"/>
    </row>
    <row r="546" spans="1:10">
      <c r="A546" s="30"/>
      <c r="B546" s="30"/>
      <c r="C546" s="30"/>
      <c r="D546" s="30"/>
      <c r="E546" s="30"/>
      <c r="F546" s="30"/>
      <c r="G546" s="30"/>
      <c r="H546" s="31"/>
      <c r="I546" s="31"/>
      <c r="J546" s="31"/>
    </row>
    <row r="547" spans="1:10">
      <c r="A547" s="30"/>
      <c r="B547" s="30"/>
      <c r="C547" s="30"/>
      <c r="D547" s="30"/>
      <c r="E547" s="30"/>
      <c r="F547" s="30"/>
      <c r="G547" s="30"/>
      <c r="H547" s="31"/>
      <c r="I547" s="31"/>
      <c r="J547" s="31"/>
    </row>
    <row r="548" spans="1:10">
      <c r="A548" s="30"/>
      <c r="B548" s="30"/>
      <c r="C548" s="30"/>
      <c r="D548" s="30"/>
      <c r="E548" s="30"/>
      <c r="F548" s="30"/>
      <c r="G548" s="30"/>
      <c r="H548" s="31"/>
      <c r="I548" s="31"/>
      <c r="J548" s="31"/>
    </row>
    <row r="549" spans="1:10">
      <c r="A549" s="30"/>
      <c r="B549" s="30"/>
      <c r="C549" s="30"/>
      <c r="D549" s="30"/>
      <c r="E549" s="30"/>
      <c r="F549" s="30"/>
      <c r="G549" s="30"/>
      <c r="H549" s="31"/>
      <c r="I549" s="31"/>
      <c r="J549" s="31"/>
    </row>
    <row r="550" spans="1:10">
      <c r="A550" s="30"/>
      <c r="B550" s="30"/>
      <c r="C550" s="30"/>
      <c r="D550" s="30"/>
      <c r="E550" s="30"/>
      <c r="F550" s="30"/>
      <c r="G550" s="30"/>
      <c r="H550" s="31"/>
      <c r="I550" s="31"/>
      <c r="J550" s="31"/>
    </row>
    <row r="551" spans="1:10">
      <c r="A551" s="30"/>
      <c r="B551" s="30"/>
      <c r="C551" s="30"/>
      <c r="D551" s="30"/>
      <c r="E551" s="30"/>
      <c r="F551" s="30"/>
      <c r="G551" s="30"/>
      <c r="H551" s="31"/>
      <c r="I551" s="31"/>
      <c r="J551" s="31"/>
    </row>
    <row r="552" spans="1:10">
      <c r="A552" s="30"/>
      <c r="B552" s="30"/>
      <c r="C552" s="30"/>
      <c r="D552" s="30"/>
      <c r="E552" s="30"/>
      <c r="F552" s="30"/>
      <c r="G552" s="30"/>
      <c r="H552" s="31"/>
      <c r="I552" s="31"/>
      <c r="J552" s="31"/>
    </row>
    <row r="553" spans="1:10">
      <c r="A553" s="30"/>
      <c r="B553" s="30"/>
      <c r="C553" s="30"/>
      <c r="D553" s="30"/>
      <c r="E553" s="30"/>
      <c r="F553" s="30"/>
      <c r="G553" s="30"/>
      <c r="H553" s="31"/>
      <c r="I553" s="31"/>
      <c r="J553" s="31"/>
    </row>
    <row r="554" spans="1:10">
      <c r="A554" s="30"/>
      <c r="B554" s="30"/>
      <c r="C554" s="30"/>
      <c r="D554" s="30"/>
      <c r="E554" s="30"/>
      <c r="F554" s="30"/>
      <c r="G554" s="30"/>
      <c r="H554" s="31"/>
      <c r="I554" s="31"/>
      <c r="J554" s="31"/>
    </row>
    <row r="555" spans="1:10">
      <c r="A555" s="30"/>
      <c r="B555" s="30"/>
      <c r="C555" s="30"/>
      <c r="D555" s="30"/>
      <c r="E555" s="30"/>
      <c r="F555" s="30"/>
      <c r="G555" s="30"/>
      <c r="H555" s="31"/>
      <c r="I555" s="31"/>
      <c r="J555" s="31"/>
    </row>
    <row r="556" spans="1:10">
      <c r="A556" s="30"/>
      <c r="B556" s="30"/>
      <c r="C556" s="30"/>
      <c r="D556" s="30"/>
      <c r="E556" s="30"/>
      <c r="F556" s="30"/>
      <c r="G556" s="30"/>
      <c r="H556" s="31"/>
      <c r="I556" s="31"/>
      <c r="J556" s="31"/>
    </row>
    <row r="557" spans="1:10">
      <c r="A557" s="30"/>
      <c r="B557" s="30"/>
      <c r="C557" s="30"/>
      <c r="D557" s="30"/>
      <c r="E557" s="30"/>
      <c r="F557" s="30"/>
      <c r="G557" s="30"/>
      <c r="H557" s="31"/>
      <c r="I557" s="31"/>
      <c r="J557" s="31"/>
    </row>
    <row r="558" spans="1:10">
      <c r="A558" s="30"/>
      <c r="B558" s="30"/>
      <c r="C558" s="30"/>
      <c r="D558" s="30"/>
      <c r="E558" s="30"/>
      <c r="F558" s="30"/>
      <c r="G558" s="30"/>
      <c r="H558" s="31"/>
      <c r="I558" s="31"/>
      <c r="J558" s="31"/>
    </row>
    <row r="559" spans="1:10">
      <c r="A559" s="30"/>
      <c r="B559" s="30"/>
      <c r="C559" s="30"/>
      <c r="D559" s="30"/>
      <c r="E559" s="30"/>
      <c r="F559" s="30"/>
      <c r="G559" s="30"/>
      <c r="H559" s="31"/>
      <c r="I559" s="31"/>
      <c r="J559" s="31"/>
    </row>
    <row r="560" spans="1:10">
      <c r="A560" s="30"/>
      <c r="B560" s="30"/>
      <c r="C560" s="30"/>
      <c r="D560" s="30"/>
      <c r="E560" s="30"/>
      <c r="F560" s="30"/>
      <c r="G560" s="30"/>
      <c r="H560" s="31"/>
      <c r="I560" s="31"/>
      <c r="J560" s="31"/>
    </row>
    <row r="561" spans="1:10">
      <c r="A561" s="30"/>
      <c r="B561" s="30"/>
      <c r="C561" s="30"/>
      <c r="D561" s="30"/>
      <c r="E561" s="30"/>
      <c r="F561" s="30"/>
      <c r="G561" s="30"/>
      <c r="H561" s="31"/>
      <c r="I561" s="31"/>
      <c r="J561" s="31"/>
    </row>
    <row r="562" spans="1:10">
      <c r="A562" s="30"/>
      <c r="B562" s="30"/>
      <c r="C562" s="30"/>
      <c r="D562" s="30"/>
      <c r="E562" s="30"/>
      <c r="F562" s="30"/>
      <c r="G562" s="30"/>
      <c r="H562" s="31"/>
      <c r="I562" s="31"/>
      <c r="J562" s="31"/>
    </row>
    <row r="563" spans="1:10">
      <c r="A563" s="30"/>
      <c r="B563" s="30"/>
      <c r="C563" s="30"/>
      <c r="D563" s="30"/>
      <c r="E563" s="30"/>
      <c r="F563" s="30"/>
      <c r="G563" s="30"/>
      <c r="H563" s="31"/>
      <c r="I563" s="31"/>
      <c r="J563" s="31"/>
    </row>
    <row r="564" spans="1:10">
      <c r="A564" s="30"/>
      <c r="B564" s="30"/>
      <c r="C564" s="30"/>
      <c r="D564" s="30"/>
      <c r="E564" s="30"/>
      <c r="F564" s="30"/>
      <c r="G564" s="30"/>
      <c r="H564" s="31"/>
      <c r="I564" s="31"/>
      <c r="J564" s="31"/>
    </row>
    <row r="565" spans="1:10">
      <c r="A565" s="30"/>
      <c r="B565" s="30"/>
      <c r="C565" s="30"/>
      <c r="D565" s="30"/>
      <c r="E565" s="30"/>
      <c r="F565" s="30"/>
      <c r="G565" s="30"/>
      <c r="H565" s="31"/>
      <c r="I565" s="31"/>
      <c r="J565" s="31"/>
    </row>
    <row r="566" spans="1:10">
      <c r="A566" s="30"/>
      <c r="B566" s="30"/>
      <c r="C566" s="30"/>
      <c r="D566" s="30"/>
      <c r="E566" s="30"/>
      <c r="F566" s="30"/>
      <c r="G566" s="30"/>
      <c r="H566" s="31"/>
      <c r="I566" s="31"/>
      <c r="J566" s="31"/>
    </row>
    <row r="567" spans="1:10">
      <c r="A567" s="30"/>
      <c r="B567" s="30"/>
      <c r="C567" s="30"/>
      <c r="D567" s="30"/>
      <c r="E567" s="30"/>
      <c r="F567" s="30"/>
      <c r="G567" s="30"/>
      <c r="H567" s="31"/>
      <c r="I567" s="31"/>
      <c r="J567" s="31"/>
    </row>
    <row r="568" spans="1:10">
      <c r="A568" s="30"/>
      <c r="B568" s="30"/>
      <c r="C568" s="30"/>
      <c r="D568" s="30"/>
      <c r="E568" s="30"/>
      <c r="F568" s="30"/>
      <c r="G568" s="30"/>
      <c r="H568" s="31"/>
      <c r="I568" s="31"/>
      <c r="J568" s="31"/>
    </row>
    <row r="569" spans="1:10">
      <c r="A569" s="30"/>
      <c r="B569" s="30"/>
      <c r="C569" s="30"/>
      <c r="D569" s="30"/>
      <c r="E569" s="30"/>
      <c r="F569" s="30"/>
      <c r="G569" s="30"/>
      <c r="H569" s="31"/>
      <c r="I569" s="31"/>
      <c r="J569" s="31"/>
    </row>
    <row r="570" spans="1:10">
      <c r="A570" s="30"/>
      <c r="B570" s="30"/>
      <c r="C570" s="30"/>
      <c r="D570" s="30"/>
      <c r="E570" s="30"/>
      <c r="F570" s="30"/>
      <c r="G570" s="30"/>
      <c r="H570" s="31"/>
      <c r="I570" s="31"/>
      <c r="J570" s="31"/>
    </row>
    <row r="571" spans="1:10">
      <c r="A571" s="30"/>
      <c r="B571" s="30"/>
      <c r="C571" s="30"/>
      <c r="D571" s="30"/>
      <c r="E571" s="30"/>
      <c r="F571" s="30"/>
      <c r="G571" s="30"/>
      <c r="H571" s="31"/>
      <c r="I571" s="31"/>
      <c r="J571" s="31"/>
    </row>
    <row r="572" spans="1:10">
      <c r="A572" s="30"/>
      <c r="B572" s="30"/>
      <c r="C572" s="30"/>
      <c r="D572" s="30"/>
      <c r="E572" s="30"/>
      <c r="F572" s="30"/>
      <c r="G572" s="30"/>
      <c r="H572" s="31"/>
      <c r="I572" s="31"/>
      <c r="J572" s="31"/>
    </row>
    <row r="573" spans="1:10">
      <c r="A573" s="30"/>
      <c r="B573" s="30"/>
      <c r="C573" s="30"/>
      <c r="D573" s="30"/>
      <c r="E573" s="30"/>
      <c r="F573" s="30"/>
      <c r="G573" s="30"/>
      <c r="H573" s="31"/>
      <c r="I573" s="31"/>
      <c r="J573" s="31"/>
    </row>
    <row r="574" spans="1:10">
      <c r="A574" s="30"/>
      <c r="B574" s="30"/>
      <c r="C574" s="30"/>
      <c r="D574" s="30"/>
      <c r="E574" s="30"/>
      <c r="F574" s="30"/>
      <c r="G574" s="30"/>
      <c r="H574" s="31"/>
      <c r="I574" s="31"/>
      <c r="J574" s="31"/>
    </row>
    <row r="575" spans="1:10">
      <c r="A575" s="30"/>
      <c r="B575" s="30"/>
      <c r="C575" s="30"/>
      <c r="D575" s="30"/>
      <c r="E575" s="30"/>
      <c r="F575" s="30"/>
      <c r="G575" s="30"/>
      <c r="H575" s="31"/>
      <c r="I575" s="31"/>
      <c r="J575" s="31"/>
    </row>
    <row r="576" spans="1:10">
      <c r="A576" s="30"/>
      <c r="B576" s="30"/>
      <c r="C576" s="30"/>
      <c r="D576" s="30"/>
      <c r="E576" s="30"/>
      <c r="F576" s="30"/>
      <c r="G576" s="30"/>
      <c r="H576" s="31"/>
      <c r="I576" s="31"/>
      <c r="J576" s="31"/>
    </row>
    <row r="577" spans="1:10">
      <c r="A577" s="30"/>
      <c r="B577" s="30"/>
      <c r="C577" s="30"/>
      <c r="D577" s="30"/>
      <c r="E577" s="30"/>
      <c r="F577" s="30"/>
      <c r="G577" s="30"/>
      <c r="H577" s="31"/>
      <c r="I577" s="31"/>
      <c r="J577" s="31"/>
    </row>
    <row r="578" spans="1:10">
      <c r="A578" s="30"/>
      <c r="B578" s="30"/>
      <c r="C578" s="30"/>
      <c r="D578" s="30"/>
      <c r="E578" s="30"/>
      <c r="F578" s="30"/>
      <c r="G578" s="30"/>
      <c r="H578" s="31"/>
      <c r="I578" s="31"/>
      <c r="J578" s="31"/>
    </row>
    <row r="579" spans="1:10">
      <c r="A579" s="30"/>
      <c r="B579" s="30"/>
      <c r="C579" s="30"/>
      <c r="D579" s="30"/>
      <c r="E579" s="30"/>
      <c r="F579" s="30"/>
      <c r="G579" s="30"/>
      <c r="H579" s="31"/>
      <c r="I579" s="31"/>
      <c r="J579" s="31"/>
    </row>
    <row r="580" spans="1:10">
      <c r="A580" s="30"/>
      <c r="B580" s="30"/>
      <c r="C580" s="30"/>
      <c r="D580" s="30"/>
      <c r="E580" s="30"/>
      <c r="F580" s="30"/>
      <c r="G580" s="30"/>
      <c r="H580" s="31"/>
      <c r="I580" s="31"/>
      <c r="J580" s="31"/>
    </row>
    <row r="581" spans="1:10">
      <c r="A581" s="30"/>
      <c r="B581" s="30"/>
      <c r="C581" s="30"/>
      <c r="D581" s="30"/>
      <c r="E581" s="30"/>
      <c r="F581" s="30"/>
      <c r="G581" s="30"/>
      <c r="H581" s="31"/>
      <c r="I581" s="31"/>
      <c r="J581" s="31"/>
    </row>
    <row r="582" spans="1:10">
      <c r="A582" s="30"/>
      <c r="B582" s="30"/>
      <c r="C582" s="30"/>
      <c r="D582" s="30"/>
      <c r="E582" s="30"/>
      <c r="F582" s="30"/>
      <c r="G582" s="30"/>
      <c r="H582" s="31"/>
      <c r="I582" s="31"/>
      <c r="J582" s="31"/>
    </row>
    <row r="583" spans="1:10">
      <c r="A583" s="30"/>
      <c r="B583" s="30"/>
      <c r="C583" s="30"/>
      <c r="D583" s="30"/>
      <c r="E583" s="30"/>
      <c r="F583" s="30"/>
      <c r="G583" s="30"/>
      <c r="H583" s="31"/>
      <c r="I583" s="31"/>
      <c r="J583" s="31"/>
    </row>
    <row r="584" spans="1:10">
      <c r="A584" s="30"/>
      <c r="B584" s="30"/>
      <c r="C584" s="30"/>
      <c r="D584" s="30"/>
      <c r="E584" s="30"/>
      <c r="F584" s="30"/>
      <c r="G584" s="30"/>
      <c r="H584" s="31"/>
      <c r="I584" s="31"/>
      <c r="J584" s="31"/>
    </row>
    <row r="585" spans="1:10">
      <c r="A585" s="30"/>
      <c r="B585" s="30"/>
      <c r="C585" s="30"/>
      <c r="D585" s="30"/>
      <c r="E585" s="30"/>
      <c r="F585" s="30"/>
      <c r="G585" s="30"/>
      <c r="H585" s="31"/>
      <c r="I585" s="31"/>
      <c r="J585" s="31"/>
    </row>
  </sheetData>
  <phoneticPr fontId="13" type="noConversion"/>
  <conditionalFormatting sqref="A1">
    <cfRule type="duplicateValues" dxfId="55" priority="62"/>
  </conditionalFormatting>
  <conditionalFormatting sqref="A2:A13">
    <cfRule type="duplicateValues" dxfId="54" priority="1"/>
  </conditionalFormatting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3"/>
  <sheetViews>
    <sheetView workbookViewId="0">
      <selection activeCell="G11" sqref="G11"/>
    </sheetView>
  </sheetViews>
  <sheetFormatPr defaultColWidth="9" defaultRowHeight="13.8"/>
  <cols>
    <col min="3" max="3" width="8.88671875" style="2"/>
    <col min="10" max="10" width="16.109375" customWidth="1"/>
    <col min="11" max="11" width="13.6640625" customWidth="1"/>
    <col min="12" max="12" width="15.6640625" customWidth="1"/>
  </cols>
  <sheetData>
    <row r="1" spans="1:55" s="1" customFormat="1" ht="62.4">
      <c r="A1" s="3" t="s">
        <v>204</v>
      </c>
      <c r="B1" s="4" t="s">
        <v>0</v>
      </c>
      <c r="C1" s="5" t="s">
        <v>1</v>
      </c>
      <c r="D1" s="4" t="s">
        <v>146</v>
      </c>
      <c r="E1" s="4" t="s">
        <v>3</v>
      </c>
      <c r="F1" s="6" t="s">
        <v>4</v>
      </c>
      <c r="G1" s="4" t="s">
        <v>5</v>
      </c>
      <c r="H1" s="4" t="s">
        <v>6</v>
      </c>
      <c r="I1" s="4" t="s">
        <v>147</v>
      </c>
      <c r="J1" s="4" t="s">
        <v>8</v>
      </c>
      <c r="K1" s="4" t="s">
        <v>34</v>
      </c>
      <c r="L1" s="3" t="s">
        <v>9</v>
      </c>
      <c r="M1" s="4" t="s">
        <v>95</v>
      </c>
      <c r="N1" s="4" t="s">
        <v>148</v>
      </c>
      <c r="O1" s="4" t="s">
        <v>149</v>
      </c>
      <c r="P1" s="4" t="s">
        <v>150</v>
      </c>
      <c r="Q1" s="4" t="s">
        <v>151</v>
      </c>
      <c r="R1" s="9" t="s">
        <v>152</v>
      </c>
      <c r="S1" s="10" t="s">
        <v>48</v>
      </c>
      <c r="T1" s="10" t="s">
        <v>153</v>
      </c>
      <c r="U1" s="10" t="s">
        <v>154</v>
      </c>
      <c r="V1" s="10" t="s">
        <v>155</v>
      </c>
      <c r="W1" s="10" t="s">
        <v>156</v>
      </c>
      <c r="X1" s="11" t="s">
        <v>157</v>
      </c>
      <c r="Y1" s="10" t="s">
        <v>51</v>
      </c>
      <c r="Z1" s="10" t="s">
        <v>52</v>
      </c>
      <c r="AA1" s="10" t="s">
        <v>158</v>
      </c>
      <c r="AB1" s="10" t="s">
        <v>53</v>
      </c>
      <c r="AC1" s="14" t="s">
        <v>159</v>
      </c>
      <c r="AD1" s="14" t="s">
        <v>160</v>
      </c>
      <c r="AE1" s="14" t="s">
        <v>161</v>
      </c>
      <c r="AF1" s="15" t="s">
        <v>162</v>
      </c>
      <c r="AG1" s="15" t="s">
        <v>163</v>
      </c>
      <c r="AH1" s="15" t="s">
        <v>164</v>
      </c>
      <c r="AI1" s="15" t="s">
        <v>165</v>
      </c>
      <c r="AJ1" s="15" t="s">
        <v>60</v>
      </c>
      <c r="AK1" s="16" t="s">
        <v>166</v>
      </c>
      <c r="AL1" s="15" t="s">
        <v>167</v>
      </c>
      <c r="AM1" s="17" t="s">
        <v>81</v>
      </c>
      <c r="AN1" s="15" t="s">
        <v>168</v>
      </c>
      <c r="AO1" s="14" t="s">
        <v>205</v>
      </c>
      <c r="AP1" s="4" t="s">
        <v>169</v>
      </c>
      <c r="AQ1" s="19" t="s">
        <v>170</v>
      </c>
      <c r="AR1" s="15" t="s">
        <v>171</v>
      </c>
      <c r="AS1" s="20" t="s">
        <v>172</v>
      </c>
      <c r="AT1" s="20" t="s">
        <v>62</v>
      </c>
      <c r="AU1" s="21" t="s">
        <v>206</v>
      </c>
      <c r="AV1" s="21" t="s">
        <v>173</v>
      </c>
      <c r="AW1" s="21" t="s">
        <v>174</v>
      </c>
      <c r="AX1" s="21" t="s">
        <v>175</v>
      </c>
      <c r="AY1" s="22" t="s">
        <v>176</v>
      </c>
      <c r="AZ1" s="23" t="s">
        <v>177</v>
      </c>
      <c r="BA1" s="22" t="s">
        <v>63</v>
      </c>
      <c r="BB1" s="24" t="s">
        <v>178</v>
      </c>
      <c r="BC1" s="25" t="s">
        <v>68</v>
      </c>
    </row>
    <row r="2" spans="1:55" s="1" customFormat="1" ht="15.6">
      <c r="B2" s="1" t="s">
        <v>119</v>
      </c>
      <c r="C2" s="7" t="s">
        <v>20</v>
      </c>
      <c r="D2" s="1" t="s">
        <v>109</v>
      </c>
      <c r="E2" s="1" t="s">
        <v>110</v>
      </c>
      <c r="F2" s="1" t="s">
        <v>120</v>
      </c>
      <c r="G2" s="1" t="s">
        <v>107</v>
      </c>
      <c r="H2" s="1" t="s">
        <v>108</v>
      </c>
      <c r="I2" s="1" t="s">
        <v>114</v>
      </c>
      <c r="J2" s="1" t="s">
        <v>122</v>
      </c>
      <c r="K2" s="1" t="s">
        <v>86</v>
      </c>
      <c r="L2" s="8" t="s">
        <v>86</v>
      </c>
      <c r="M2" s="1" t="s">
        <v>201</v>
      </c>
      <c r="N2" s="1">
        <v>172.5</v>
      </c>
      <c r="O2" s="1">
        <v>172.5</v>
      </c>
      <c r="P2" s="1">
        <v>0</v>
      </c>
      <c r="Q2" s="1">
        <v>172.5</v>
      </c>
      <c r="R2" s="12"/>
      <c r="S2" s="13">
        <v>0</v>
      </c>
      <c r="T2" s="12"/>
      <c r="U2" s="13">
        <v>0</v>
      </c>
      <c r="V2" s="13"/>
      <c r="W2" s="13">
        <v>0</v>
      </c>
      <c r="X2" s="13"/>
      <c r="Y2" s="13">
        <v>0</v>
      </c>
      <c r="Z2" s="13">
        <v>0</v>
      </c>
      <c r="AA2" s="13"/>
      <c r="AB2" s="13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L2" s="1">
        <v>0</v>
      </c>
      <c r="AM2" s="18">
        <v>200</v>
      </c>
      <c r="AN2" s="1">
        <v>750</v>
      </c>
      <c r="AO2" s="12"/>
      <c r="AQ2" s="18"/>
      <c r="AS2" s="18">
        <v>0</v>
      </c>
      <c r="BB2" s="1">
        <v>0</v>
      </c>
    </row>
    <row r="3" spans="1:55" s="1" customFormat="1" ht="15.6">
      <c r="B3" s="1" t="s">
        <v>128</v>
      </c>
      <c r="C3" s="7" t="s">
        <v>22</v>
      </c>
      <c r="D3" s="1" t="s">
        <v>109</v>
      </c>
      <c r="E3" s="1" t="s">
        <v>110</v>
      </c>
      <c r="F3" s="1" t="s">
        <v>116</v>
      </c>
      <c r="G3" s="1" t="s">
        <v>107</v>
      </c>
      <c r="H3" s="1" t="s">
        <v>108</v>
      </c>
      <c r="I3" s="1" t="s">
        <v>114</v>
      </c>
      <c r="J3" s="1" t="s">
        <v>130</v>
      </c>
      <c r="K3" s="1" t="s">
        <v>86</v>
      </c>
      <c r="L3" s="8" t="s">
        <v>86</v>
      </c>
      <c r="M3" s="1" t="s">
        <v>115</v>
      </c>
      <c r="N3" s="1">
        <v>172.5</v>
      </c>
      <c r="O3" s="1">
        <v>172.5</v>
      </c>
      <c r="P3" s="1">
        <v>0</v>
      </c>
      <c r="Q3" s="1">
        <v>172.5</v>
      </c>
      <c r="R3" s="12"/>
      <c r="S3" s="13">
        <v>0</v>
      </c>
      <c r="T3" s="12"/>
      <c r="U3" s="13">
        <v>0</v>
      </c>
      <c r="V3" s="13"/>
      <c r="W3" s="13">
        <v>0</v>
      </c>
      <c r="X3" s="13"/>
      <c r="Y3" s="13">
        <v>0</v>
      </c>
      <c r="Z3" s="13">
        <v>0</v>
      </c>
      <c r="AA3" s="13"/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L3" s="1">
        <v>0</v>
      </c>
      <c r="AM3" s="18">
        <v>200</v>
      </c>
      <c r="AN3" s="1">
        <v>50</v>
      </c>
      <c r="AO3" s="12"/>
      <c r="AQ3" s="18"/>
      <c r="AS3" s="18">
        <v>0</v>
      </c>
      <c r="BB3" s="1">
        <v>0</v>
      </c>
    </row>
    <row r="4" spans="1:55" s="1" customFormat="1" ht="15.6">
      <c r="B4" s="1" t="s">
        <v>131</v>
      </c>
      <c r="C4" s="7" t="s">
        <v>23</v>
      </c>
      <c r="D4" s="1" t="s">
        <v>109</v>
      </c>
      <c r="E4" s="1" t="s">
        <v>110</v>
      </c>
      <c r="F4" s="1" t="s">
        <v>111</v>
      </c>
      <c r="G4" s="1" t="s">
        <v>107</v>
      </c>
      <c r="H4" s="1" t="s">
        <v>108</v>
      </c>
      <c r="I4" s="1" t="s">
        <v>114</v>
      </c>
      <c r="J4" s="1" t="s">
        <v>133</v>
      </c>
      <c r="K4" s="1" t="s">
        <v>86</v>
      </c>
      <c r="L4" s="8" t="s">
        <v>86</v>
      </c>
      <c r="M4" s="1" t="s">
        <v>115</v>
      </c>
      <c r="N4" s="1">
        <v>172.5</v>
      </c>
      <c r="O4" s="1">
        <v>172.5</v>
      </c>
      <c r="P4" s="1">
        <v>0</v>
      </c>
      <c r="Q4" s="1">
        <v>172.5</v>
      </c>
      <c r="R4" s="12"/>
      <c r="S4" s="13">
        <v>0</v>
      </c>
      <c r="T4" s="12"/>
      <c r="U4" s="13">
        <v>0</v>
      </c>
      <c r="V4" s="13"/>
      <c r="W4" s="13">
        <v>0</v>
      </c>
      <c r="X4" s="13"/>
      <c r="Y4" s="13">
        <v>0</v>
      </c>
      <c r="Z4" s="13">
        <v>0</v>
      </c>
      <c r="AA4" s="13"/>
      <c r="AB4" s="13">
        <v>0</v>
      </c>
      <c r="AC4" s="1">
        <v>15</v>
      </c>
      <c r="AD4" s="1">
        <v>15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L4" s="1">
        <v>0</v>
      </c>
      <c r="AM4" s="18">
        <v>200</v>
      </c>
      <c r="AN4" s="1">
        <v>50</v>
      </c>
      <c r="AO4" s="12"/>
      <c r="AQ4" s="18"/>
      <c r="AS4" s="18">
        <v>0</v>
      </c>
      <c r="BB4" s="1">
        <v>0</v>
      </c>
    </row>
    <row r="5" spans="1:55" s="1" customFormat="1" ht="15.6">
      <c r="B5" s="1" t="s">
        <v>134</v>
      </c>
      <c r="C5" s="7" t="s">
        <v>24</v>
      </c>
      <c r="D5" s="1" t="s">
        <v>109</v>
      </c>
      <c r="E5" s="1" t="s">
        <v>110</v>
      </c>
      <c r="F5" s="1" t="s">
        <v>111</v>
      </c>
      <c r="G5" s="1" t="s">
        <v>107</v>
      </c>
      <c r="H5" s="1" t="s">
        <v>108</v>
      </c>
      <c r="I5" s="1" t="s">
        <v>114</v>
      </c>
      <c r="J5" s="1" t="s">
        <v>136</v>
      </c>
      <c r="K5" s="1" t="s">
        <v>86</v>
      </c>
      <c r="L5" s="8" t="s">
        <v>86</v>
      </c>
      <c r="M5" s="1" t="s">
        <v>123</v>
      </c>
      <c r="N5" s="1">
        <v>172.5</v>
      </c>
      <c r="O5" s="1">
        <v>172.5</v>
      </c>
      <c r="P5" s="1">
        <v>0</v>
      </c>
      <c r="Q5" s="1">
        <v>172.5</v>
      </c>
      <c r="R5" s="12"/>
      <c r="S5" s="13">
        <v>0</v>
      </c>
      <c r="T5" s="12"/>
      <c r="U5" s="13">
        <v>0</v>
      </c>
      <c r="V5" s="13"/>
      <c r="W5" s="13">
        <v>0</v>
      </c>
      <c r="X5" s="13"/>
      <c r="Y5" s="13">
        <v>0</v>
      </c>
      <c r="Z5" s="13">
        <v>0</v>
      </c>
      <c r="AA5" s="13"/>
      <c r="AB5" s="13">
        <v>0</v>
      </c>
      <c r="AC5" s="1">
        <v>10</v>
      </c>
      <c r="AD5" s="1">
        <v>10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L5" s="1">
        <v>0</v>
      </c>
      <c r="AM5" s="18">
        <v>200</v>
      </c>
      <c r="AN5" s="1">
        <v>50</v>
      </c>
      <c r="AO5" s="12"/>
      <c r="AQ5" s="18"/>
      <c r="AS5" s="18">
        <v>0</v>
      </c>
      <c r="BB5" s="1">
        <v>0</v>
      </c>
    </row>
    <row r="6" spans="1:55" s="1" customFormat="1" ht="15.6">
      <c r="B6" s="1" t="s">
        <v>137</v>
      </c>
      <c r="C6" s="7" t="s">
        <v>25</v>
      </c>
      <c r="D6" s="1" t="s">
        <v>109</v>
      </c>
      <c r="E6" s="1" t="s">
        <v>110</v>
      </c>
      <c r="F6" s="1" t="s">
        <v>116</v>
      </c>
      <c r="G6" s="1" t="s">
        <v>107</v>
      </c>
      <c r="H6" s="1" t="s">
        <v>108</v>
      </c>
      <c r="I6" s="1" t="s">
        <v>114</v>
      </c>
      <c r="J6" s="1" t="s">
        <v>139</v>
      </c>
      <c r="K6" s="1" t="s">
        <v>86</v>
      </c>
      <c r="L6" s="8" t="s">
        <v>86</v>
      </c>
      <c r="M6" s="1" t="s">
        <v>115</v>
      </c>
      <c r="N6" s="1">
        <v>172.5</v>
      </c>
      <c r="O6" s="1">
        <v>172.5</v>
      </c>
      <c r="P6" s="1">
        <v>0</v>
      </c>
      <c r="Q6" s="1">
        <v>172.5</v>
      </c>
      <c r="R6" s="12"/>
      <c r="S6" s="13">
        <v>2.5</v>
      </c>
      <c r="T6" s="12"/>
      <c r="U6" s="13">
        <v>8.5</v>
      </c>
      <c r="V6" s="13"/>
      <c r="W6" s="13">
        <v>0</v>
      </c>
      <c r="X6" s="13"/>
      <c r="Y6" s="13">
        <v>0</v>
      </c>
      <c r="Z6" s="13">
        <v>0</v>
      </c>
      <c r="AA6" s="13"/>
      <c r="AB6" s="13">
        <v>0</v>
      </c>
      <c r="AC6" s="1">
        <v>2</v>
      </c>
      <c r="AD6" s="1">
        <v>2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L6" s="1">
        <v>0</v>
      </c>
      <c r="AM6" s="18">
        <v>187.25</v>
      </c>
      <c r="AN6" s="1">
        <v>50</v>
      </c>
      <c r="AO6" s="12"/>
      <c r="AQ6" s="18"/>
      <c r="AS6" s="18">
        <v>0</v>
      </c>
      <c r="BB6" s="1">
        <v>0</v>
      </c>
    </row>
    <row r="7" spans="1:55" s="1" customFormat="1" ht="15.6">
      <c r="B7" s="1" t="s">
        <v>26</v>
      </c>
      <c r="C7" s="7" t="s">
        <v>27</v>
      </c>
      <c r="D7" s="1" t="s">
        <v>109</v>
      </c>
      <c r="E7" s="1" t="s">
        <v>110</v>
      </c>
      <c r="F7" s="1" t="s">
        <v>116</v>
      </c>
      <c r="G7" s="1" t="s">
        <v>107</v>
      </c>
      <c r="H7" s="1" t="s">
        <v>108</v>
      </c>
      <c r="I7" s="1" t="s">
        <v>114</v>
      </c>
      <c r="J7" s="1" t="s">
        <v>141</v>
      </c>
      <c r="K7" s="1" t="s">
        <v>86</v>
      </c>
      <c r="L7" s="8" t="s">
        <v>86</v>
      </c>
      <c r="M7" s="1" t="s">
        <v>115</v>
      </c>
      <c r="N7" s="1">
        <v>172.5</v>
      </c>
      <c r="O7" s="1">
        <v>172.5</v>
      </c>
      <c r="P7" s="1">
        <v>0</v>
      </c>
      <c r="Q7" s="1">
        <v>172.5</v>
      </c>
      <c r="R7" s="12"/>
      <c r="S7" s="13">
        <v>0</v>
      </c>
      <c r="T7" s="12"/>
      <c r="U7" s="13">
        <v>0</v>
      </c>
      <c r="V7" s="13"/>
      <c r="W7" s="13">
        <v>0</v>
      </c>
      <c r="X7" s="13"/>
      <c r="Y7" s="13">
        <v>0</v>
      </c>
      <c r="Z7" s="13">
        <v>0</v>
      </c>
      <c r="AA7" s="13"/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L7" s="1">
        <v>0</v>
      </c>
      <c r="AM7" s="18">
        <v>200</v>
      </c>
      <c r="AN7" s="1">
        <v>50</v>
      </c>
      <c r="AO7" s="12"/>
      <c r="AQ7" s="18"/>
      <c r="AS7" s="18">
        <v>0</v>
      </c>
      <c r="BB7" s="1">
        <v>0</v>
      </c>
    </row>
    <row r="8" spans="1:55" s="1" customFormat="1" ht="15.6">
      <c r="B8" s="1" t="s">
        <v>124</v>
      </c>
      <c r="C8" s="7" t="s">
        <v>21</v>
      </c>
      <c r="D8" s="1" t="s">
        <v>109</v>
      </c>
      <c r="E8" s="1" t="s">
        <v>110</v>
      </c>
      <c r="F8" s="1" t="s">
        <v>125</v>
      </c>
      <c r="G8" s="1" t="s">
        <v>107</v>
      </c>
      <c r="H8" s="1" t="s">
        <v>108</v>
      </c>
      <c r="I8" s="1" t="s">
        <v>114</v>
      </c>
      <c r="J8" s="1" t="s">
        <v>127</v>
      </c>
      <c r="K8" s="1" t="s">
        <v>86</v>
      </c>
      <c r="L8" s="8" t="s">
        <v>86</v>
      </c>
      <c r="M8" s="1" t="s">
        <v>201</v>
      </c>
      <c r="N8" s="1">
        <v>172.5</v>
      </c>
      <c r="O8" s="1">
        <v>172.5</v>
      </c>
      <c r="P8" s="1">
        <v>0</v>
      </c>
      <c r="Q8" s="1">
        <v>172.5</v>
      </c>
      <c r="R8" s="12"/>
      <c r="S8" s="13">
        <v>0</v>
      </c>
      <c r="T8" s="12"/>
      <c r="U8" s="13">
        <v>0</v>
      </c>
      <c r="V8" s="13"/>
      <c r="W8" s="13">
        <v>0</v>
      </c>
      <c r="X8" s="13"/>
      <c r="Y8" s="13">
        <v>0</v>
      </c>
      <c r="Z8" s="13">
        <v>0</v>
      </c>
      <c r="AA8" s="13"/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L8" s="1">
        <v>0</v>
      </c>
      <c r="AM8" s="18">
        <v>200</v>
      </c>
      <c r="AN8" s="1">
        <v>200</v>
      </c>
      <c r="AO8" s="12"/>
      <c r="AQ8" s="18"/>
      <c r="AS8" s="18">
        <v>0</v>
      </c>
      <c r="BB8" s="1">
        <v>0</v>
      </c>
    </row>
    <row r="9" spans="1:55" s="1" customFormat="1" ht="15.6">
      <c r="B9" s="1" t="s">
        <v>28</v>
      </c>
      <c r="C9" s="7" t="s">
        <v>29</v>
      </c>
      <c r="D9" s="1" t="s">
        <v>109</v>
      </c>
      <c r="E9" s="1" t="s">
        <v>110</v>
      </c>
      <c r="F9" s="1" t="s">
        <v>111</v>
      </c>
      <c r="G9" s="1" t="s">
        <v>107</v>
      </c>
      <c r="H9" s="1" t="s">
        <v>108</v>
      </c>
      <c r="I9" s="1" t="s">
        <v>114</v>
      </c>
      <c r="J9" s="1" t="s">
        <v>143</v>
      </c>
      <c r="K9" s="1" t="s">
        <v>86</v>
      </c>
      <c r="L9" s="8" t="s">
        <v>86</v>
      </c>
      <c r="M9" s="1" t="s">
        <v>115</v>
      </c>
      <c r="N9" s="1">
        <v>172.5</v>
      </c>
      <c r="O9" s="1">
        <v>172.5</v>
      </c>
      <c r="P9" s="1">
        <v>0</v>
      </c>
      <c r="Q9" s="1">
        <v>172.5</v>
      </c>
      <c r="R9" s="12"/>
      <c r="S9" s="13">
        <v>0</v>
      </c>
      <c r="T9" s="12"/>
      <c r="U9" s="13">
        <v>0</v>
      </c>
      <c r="V9" s="13"/>
      <c r="W9" s="13">
        <v>0</v>
      </c>
      <c r="X9" s="13"/>
      <c r="Y9" s="13">
        <v>0</v>
      </c>
      <c r="Z9" s="13">
        <v>0</v>
      </c>
      <c r="AA9" s="13"/>
      <c r="AB9" s="13">
        <v>0</v>
      </c>
      <c r="AC9" s="1">
        <v>18</v>
      </c>
      <c r="AD9" s="1">
        <v>18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L9" s="1">
        <v>0</v>
      </c>
      <c r="AM9" s="18">
        <v>200</v>
      </c>
      <c r="AN9" s="1">
        <v>50</v>
      </c>
      <c r="AO9" s="12"/>
      <c r="AQ9" s="18"/>
      <c r="AS9" s="18">
        <v>0</v>
      </c>
      <c r="BB9" s="1">
        <v>0</v>
      </c>
    </row>
    <row r="10" spans="1:55" s="1" customFormat="1" ht="15.6">
      <c r="B10" s="1" t="s">
        <v>30</v>
      </c>
      <c r="C10" s="7" t="s">
        <v>31</v>
      </c>
      <c r="D10" s="1" t="s">
        <v>109</v>
      </c>
      <c r="E10" s="1" t="s">
        <v>110</v>
      </c>
      <c r="F10" s="1" t="s">
        <v>116</v>
      </c>
      <c r="G10" s="1" t="s">
        <v>107</v>
      </c>
      <c r="H10" s="1" t="s">
        <v>108</v>
      </c>
      <c r="I10" s="1" t="s">
        <v>114</v>
      </c>
      <c r="J10" s="1" t="s">
        <v>118</v>
      </c>
      <c r="K10" s="1" t="s">
        <v>86</v>
      </c>
      <c r="L10" s="8" t="s">
        <v>86</v>
      </c>
      <c r="M10" s="1" t="s">
        <v>115</v>
      </c>
      <c r="N10" s="1">
        <v>172.5</v>
      </c>
      <c r="O10" s="1">
        <v>172.5</v>
      </c>
      <c r="P10" s="1">
        <v>0</v>
      </c>
      <c r="Q10" s="1">
        <v>172.5</v>
      </c>
      <c r="R10" s="12"/>
      <c r="S10" s="13">
        <v>1.5</v>
      </c>
      <c r="T10" s="12"/>
      <c r="U10" s="13">
        <v>0</v>
      </c>
      <c r="V10" s="13"/>
      <c r="W10" s="13">
        <v>0</v>
      </c>
      <c r="X10" s="13"/>
      <c r="Y10" s="13">
        <v>0</v>
      </c>
      <c r="Z10" s="13">
        <v>0</v>
      </c>
      <c r="AA10" s="13"/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L10" s="1">
        <v>0</v>
      </c>
      <c r="AM10" s="18">
        <v>198.26</v>
      </c>
      <c r="AN10" s="1">
        <v>0</v>
      </c>
      <c r="AO10" s="12"/>
      <c r="AQ10" s="18"/>
      <c r="AS10" s="18">
        <v>0</v>
      </c>
      <c r="BB10" s="1">
        <v>0</v>
      </c>
    </row>
    <row r="11" spans="1:55" s="1" customFormat="1" ht="15.6">
      <c r="B11" s="1" t="s">
        <v>32</v>
      </c>
      <c r="C11" s="7" t="s">
        <v>33</v>
      </c>
      <c r="D11" s="1" t="s">
        <v>109</v>
      </c>
      <c r="E11" s="1" t="s">
        <v>110</v>
      </c>
      <c r="F11" s="1" t="s">
        <v>111</v>
      </c>
      <c r="G11" s="1" t="s">
        <v>107</v>
      </c>
      <c r="H11" s="1" t="s">
        <v>108</v>
      </c>
      <c r="I11" s="1" t="s">
        <v>114</v>
      </c>
      <c r="J11" s="1" t="s">
        <v>113</v>
      </c>
      <c r="K11" s="1" t="s">
        <v>86</v>
      </c>
      <c r="L11" s="8" t="s">
        <v>86</v>
      </c>
      <c r="M11" s="1" t="s">
        <v>115</v>
      </c>
      <c r="N11" s="1">
        <v>172.5</v>
      </c>
      <c r="O11" s="1">
        <v>172.5</v>
      </c>
      <c r="P11" s="1">
        <v>0</v>
      </c>
      <c r="Q11" s="1">
        <v>172.5</v>
      </c>
      <c r="R11" s="12"/>
      <c r="S11" s="13">
        <v>0</v>
      </c>
      <c r="T11" s="12"/>
      <c r="U11" s="13">
        <v>0</v>
      </c>
      <c r="V11" s="13"/>
      <c r="W11" s="13">
        <v>0</v>
      </c>
      <c r="X11" s="13"/>
      <c r="Y11" s="13">
        <v>0</v>
      </c>
      <c r="Z11" s="13">
        <v>0</v>
      </c>
      <c r="AA11" s="13"/>
      <c r="AB11" s="13">
        <v>0</v>
      </c>
      <c r="AC11" s="1">
        <v>16</v>
      </c>
      <c r="AD11" s="1">
        <v>16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L11" s="1">
        <v>0</v>
      </c>
      <c r="AM11" s="18">
        <v>200</v>
      </c>
      <c r="AN11" s="1">
        <v>0</v>
      </c>
      <c r="AO11" s="12"/>
      <c r="AQ11" s="18"/>
      <c r="AS11" s="18">
        <v>0</v>
      </c>
      <c r="BB11" s="1">
        <v>0</v>
      </c>
    </row>
    <row r="12" spans="1:55">
      <c r="B12" t="s">
        <v>197</v>
      </c>
      <c r="C12" s="2" t="s">
        <v>198</v>
      </c>
      <c r="D12" t="s">
        <v>109</v>
      </c>
      <c r="E12" t="s">
        <v>110</v>
      </c>
      <c r="F12" t="s">
        <v>193</v>
      </c>
      <c r="G12" t="s">
        <v>107</v>
      </c>
      <c r="H12" t="s">
        <v>193</v>
      </c>
      <c r="I12" t="s">
        <v>114</v>
      </c>
      <c r="J12" t="s">
        <v>200</v>
      </c>
      <c r="K12" t="s">
        <v>86</v>
      </c>
      <c r="L12" t="s">
        <v>86</v>
      </c>
      <c r="M12" t="s">
        <v>196</v>
      </c>
      <c r="N12">
        <v>172.5</v>
      </c>
      <c r="O12">
        <v>172.5</v>
      </c>
      <c r="P12">
        <v>0</v>
      </c>
      <c r="Q12">
        <v>172.5</v>
      </c>
      <c r="S12">
        <v>0</v>
      </c>
      <c r="U12">
        <v>0</v>
      </c>
      <c r="W12">
        <v>0</v>
      </c>
      <c r="Y12">
        <v>0</v>
      </c>
      <c r="Z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L12">
        <v>0</v>
      </c>
      <c r="AM12">
        <v>200</v>
      </c>
      <c r="AN12">
        <v>0</v>
      </c>
      <c r="AS12">
        <v>0</v>
      </c>
      <c r="BB12">
        <v>0</v>
      </c>
    </row>
    <row r="13" spans="1:55">
      <c r="B13" t="s">
        <v>191</v>
      </c>
      <c r="C13" s="2" t="s">
        <v>192</v>
      </c>
      <c r="D13" t="s">
        <v>109</v>
      </c>
      <c r="E13" t="s">
        <v>110</v>
      </c>
      <c r="F13" t="s">
        <v>193</v>
      </c>
      <c r="G13" t="s">
        <v>107</v>
      </c>
      <c r="H13" t="s">
        <v>193</v>
      </c>
      <c r="I13" t="s">
        <v>114</v>
      </c>
      <c r="J13" t="s">
        <v>195</v>
      </c>
      <c r="K13" t="s">
        <v>86</v>
      </c>
      <c r="L13" t="s">
        <v>86</v>
      </c>
      <c r="M13" t="s">
        <v>196</v>
      </c>
      <c r="N13">
        <v>172.5</v>
      </c>
      <c r="O13">
        <v>172.5</v>
      </c>
      <c r="P13">
        <v>0</v>
      </c>
      <c r="Q13">
        <v>172.5</v>
      </c>
      <c r="S13">
        <v>7.5</v>
      </c>
      <c r="U13">
        <v>0</v>
      </c>
      <c r="W13">
        <v>0</v>
      </c>
      <c r="Y13">
        <v>0</v>
      </c>
      <c r="Z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L13">
        <v>0</v>
      </c>
      <c r="AM13">
        <v>191.3</v>
      </c>
      <c r="AN13">
        <v>0</v>
      </c>
      <c r="AS13">
        <v>0</v>
      </c>
      <c r="BB13">
        <v>0</v>
      </c>
    </row>
  </sheetData>
  <phoneticPr fontId="13" type="noConversion"/>
  <conditionalFormatting sqref="B1:C1">
    <cfRule type="duplicateValues" dxfId="53" priority="50"/>
  </conditionalFormatting>
  <conditionalFormatting sqref="C1">
    <cfRule type="duplicateValues" dxfId="52" priority="48"/>
    <cfRule type="duplicateValues" dxfId="51" priority="49"/>
    <cfRule type="duplicateValues" dxfId="50" priority="51"/>
    <cfRule type="duplicateValues" dxfId="49" priority="52"/>
  </conditionalFormatting>
  <conditionalFormatting sqref="B2:C2">
    <cfRule type="duplicateValues" dxfId="48" priority="37"/>
  </conditionalFormatting>
  <conditionalFormatting sqref="C2">
    <cfRule type="duplicateValues" dxfId="47" priority="47"/>
  </conditionalFormatting>
  <conditionalFormatting sqref="B3:C3">
    <cfRule type="duplicateValues" dxfId="46" priority="36"/>
  </conditionalFormatting>
  <conditionalFormatting sqref="C3">
    <cfRule type="duplicateValues" dxfId="45" priority="46"/>
  </conditionalFormatting>
  <conditionalFormatting sqref="B4:C4">
    <cfRule type="duplicateValues" dxfId="44" priority="35"/>
  </conditionalFormatting>
  <conditionalFormatting sqref="C4">
    <cfRule type="duplicateValues" dxfId="43" priority="45"/>
  </conditionalFormatting>
  <conditionalFormatting sqref="B5:C5">
    <cfRule type="duplicateValues" dxfId="42" priority="34"/>
  </conditionalFormatting>
  <conditionalFormatting sqref="C5">
    <cfRule type="duplicateValues" dxfId="41" priority="44"/>
  </conditionalFormatting>
  <conditionalFormatting sqref="B6:C6">
    <cfRule type="duplicateValues" dxfId="40" priority="33"/>
  </conditionalFormatting>
  <conditionalFormatting sqref="C6">
    <cfRule type="duplicateValues" dxfId="39" priority="43"/>
  </conditionalFormatting>
  <conditionalFormatting sqref="B7:C7">
    <cfRule type="duplicateValues" dxfId="38" priority="32"/>
  </conditionalFormatting>
  <conditionalFormatting sqref="C7">
    <cfRule type="duplicateValues" dxfId="37" priority="42"/>
  </conditionalFormatting>
  <conditionalFormatting sqref="B8:C8">
    <cfRule type="duplicateValues" dxfId="36" priority="31"/>
  </conditionalFormatting>
  <conditionalFormatting sqref="C8">
    <cfRule type="duplicateValues" dxfId="35" priority="41"/>
  </conditionalFormatting>
  <conditionalFormatting sqref="B9:C9">
    <cfRule type="duplicateValues" dxfId="34" priority="30"/>
  </conditionalFormatting>
  <conditionalFormatting sqref="C9">
    <cfRule type="duplicateValues" dxfId="33" priority="40"/>
  </conditionalFormatting>
  <conditionalFormatting sqref="B10:C10">
    <cfRule type="duplicateValues" dxfId="32" priority="29"/>
  </conditionalFormatting>
  <conditionalFormatting sqref="C10">
    <cfRule type="duplicateValues" dxfId="31" priority="39"/>
  </conditionalFormatting>
  <conditionalFormatting sqref="B11:C11">
    <cfRule type="duplicateValues" dxfId="30" priority="28"/>
  </conditionalFormatting>
  <conditionalFormatting sqref="C11">
    <cfRule type="duplicateValues" dxfId="29" priority="38"/>
  </conditionalFormatting>
  <conditionalFormatting sqref="A1:A11 C1:C11">
    <cfRule type="duplicateValues" dxfId="28" priority="6"/>
  </conditionalFormatting>
  <conditionalFormatting sqref="C1 C2:C3 C4 C5 C6 C7 C8 C9 C10 C11">
    <cfRule type="duplicateValues" dxfId="27" priority="1"/>
    <cfRule type="duplicateValues" dxfId="26" priority="2"/>
    <cfRule type="duplicateValues" dxfId="25" priority="4"/>
    <cfRule type="duplicateValues" dxfId="24" priority="7"/>
  </conditionalFormatting>
  <conditionalFormatting sqref="BC1 C1 BC2:BC3 C2:C3 BC4 C4 BC5 C5 BC6 C6 BC7 C7 BC8 C8 BC9 C9 BC10 C10 BC11 C11">
    <cfRule type="duplicateValues" dxfId="23" priority="3"/>
  </conditionalFormatting>
  <conditionalFormatting sqref="BF2 C2">
    <cfRule type="duplicateValues" dxfId="22" priority="27"/>
  </conditionalFormatting>
  <conditionalFormatting sqref="C2 BF2">
    <cfRule type="duplicateValues" dxfId="21" priority="17"/>
  </conditionalFormatting>
  <conditionalFormatting sqref="C2:C3 C4 C5 C6 C7 C8 C9 C10 C11">
    <cfRule type="duplicateValues" dxfId="20" priority="5"/>
  </conditionalFormatting>
  <conditionalFormatting sqref="BF3 C3">
    <cfRule type="duplicateValues" dxfId="19" priority="26"/>
  </conditionalFormatting>
  <conditionalFormatting sqref="C3 BF3">
    <cfRule type="duplicateValues" dxfId="18" priority="16"/>
  </conditionalFormatting>
  <conditionalFormatting sqref="BF4 C4">
    <cfRule type="duplicateValues" dxfId="17" priority="25"/>
  </conditionalFormatting>
  <conditionalFormatting sqref="C4 BF4">
    <cfRule type="duplicateValues" dxfId="16" priority="15"/>
  </conditionalFormatting>
  <conditionalFormatting sqref="BF5 C5">
    <cfRule type="duplicateValues" dxfId="15" priority="24"/>
  </conditionalFormatting>
  <conditionalFormatting sqref="C5 BF5">
    <cfRule type="duplicateValues" dxfId="14" priority="14"/>
  </conditionalFormatting>
  <conditionalFormatting sqref="BF6 C6">
    <cfRule type="duplicateValues" dxfId="13" priority="23"/>
  </conditionalFormatting>
  <conditionalFormatting sqref="C6 BF6">
    <cfRule type="duplicateValues" dxfId="12" priority="13"/>
  </conditionalFormatting>
  <conditionalFormatting sqref="BF7 C7">
    <cfRule type="duplicateValues" dxfId="11" priority="22"/>
  </conditionalFormatting>
  <conditionalFormatting sqref="C7 BF7">
    <cfRule type="duplicateValues" dxfId="10" priority="12"/>
  </conditionalFormatting>
  <conditionalFormatting sqref="BF8 C8">
    <cfRule type="duplicateValues" dxfId="9" priority="21"/>
  </conditionalFormatting>
  <conditionalFormatting sqref="C8 BF8">
    <cfRule type="duplicateValues" dxfId="8" priority="11"/>
  </conditionalFormatting>
  <conditionalFormatting sqref="BF9 C9">
    <cfRule type="duplicateValues" dxfId="7" priority="20"/>
  </conditionalFormatting>
  <conditionalFormatting sqref="C9 BF9">
    <cfRule type="duplicateValues" dxfId="6" priority="10"/>
  </conditionalFormatting>
  <conditionalFormatting sqref="BF10 C10">
    <cfRule type="duplicateValues" dxfId="5" priority="19"/>
  </conditionalFormatting>
  <conditionalFormatting sqref="C10 BF10">
    <cfRule type="duplicateValues" dxfId="4" priority="9"/>
  </conditionalFormatting>
  <conditionalFormatting sqref="BF11 C11">
    <cfRule type="duplicateValues" dxfId="3" priority="18"/>
  </conditionalFormatting>
  <conditionalFormatting sqref="C11 BF11">
    <cfRule type="duplicateValues" dxfId="2" priority="8"/>
  </conditionalFormatting>
  <pageMargins left="0.7" right="0.7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"/>
  <sheetViews>
    <sheetView workbookViewId="0">
      <selection activeCell="I23" sqref="I23"/>
    </sheetView>
  </sheetViews>
  <sheetFormatPr defaultColWidth="9" defaultRowHeight="13.8"/>
  <cols>
    <col min="2" max="2" width="17.88671875" customWidth="1"/>
    <col min="3" max="3" width="13.88671875" customWidth="1"/>
    <col min="6" max="6" width="12.88671875" customWidth="1"/>
    <col min="7" max="7" width="12.21875" customWidth="1"/>
    <col min="8" max="8" width="8.6640625" customWidth="1"/>
    <col min="9" max="9" width="13.33203125" customWidth="1"/>
    <col min="10" max="10" width="13.88671875" customWidth="1"/>
    <col min="11" max="11" width="14" customWidth="1"/>
    <col min="12" max="12" width="26.109375" customWidth="1"/>
  </cols>
  <sheetData>
    <row r="1" spans="1:12">
      <c r="A1" t="s">
        <v>207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>
      <c r="A2" t="s">
        <v>24</v>
      </c>
      <c r="B2">
        <v>4000</v>
      </c>
      <c r="C2">
        <v>320</v>
      </c>
      <c r="D2">
        <v>80</v>
      </c>
      <c r="E2">
        <v>20</v>
      </c>
      <c r="F2">
        <v>10000</v>
      </c>
      <c r="G2">
        <v>1200</v>
      </c>
      <c r="H2">
        <v>0</v>
      </c>
      <c r="I2">
        <v>560</v>
      </c>
      <c r="J2">
        <v>380</v>
      </c>
      <c r="K2">
        <v>8</v>
      </c>
      <c r="L2">
        <v>20</v>
      </c>
    </row>
    <row r="3" spans="1:12">
      <c r="A3" t="s">
        <v>22</v>
      </c>
      <c r="B3">
        <v>4000</v>
      </c>
      <c r="C3">
        <v>320</v>
      </c>
      <c r="D3">
        <v>80</v>
      </c>
      <c r="E3">
        <v>20</v>
      </c>
      <c r="F3">
        <v>9000</v>
      </c>
      <c r="G3">
        <v>1080</v>
      </c>
      <c r="H3">
        <v>0</v>
      </c>
      <c r="I3">
        <v>560</v>
      </c>
      <c r="J3">
        <v>380</v>
      </c>
      <c r="K3">
        <v>8</v>
      </c>
      <c r="L3">
        <v>20</v>
      </c>
    </row>
    <row r="4" spans="1:12">
      <c r="A4" t="s">
        <v>33</v>
      </c>
      <c r="B4">
        <v>4000</v>
      </c>
      <c r="C4">
        <v>320</v>
      </c>
      <c r="D4">
        <v>80</v>
      </c>
      <c r="E4">
        <v>20</v>
      </c>
      <c r="F4">
        <v>11500</v>
      </c>
      <c r="G4">
        <v>1380</v>
      </c>
      <c r="H4">
        <v>0</v>
      </c>
      <c r="I4">
        <v>560</v>
      </c>
      <c r="J4">
        <v>380</v>
      </c>
      <c r="K4">
        <v>8</v>
      </c>
      <c r="L4">
        <v>20</v>
      </c>
    </row>
    <row r="5" spans="1:12">
      <c r="A5" t="s">
        <v>20</v>
      </c>
      <c r="B5">
        <v>4500</v>
      </c>
      <c r="C5">
        <v>360</v>
      </c>
      <c r="D5">
        <v>90</v>
      </c>
      <c r="E5">
        <v>22.5</v>
      </c>
      <c r="F5">
        <v>12000</v>
      </c>
      <c r="G5">
        <v>1440</v>
      </c>
      <c r="H5">
        <v>0</v>
      </c>
      <c r="I5">
        <v>630</v>
      </c>
      <c r="J5">
        <v>427.5</v>
      </c>
      <c r="K5">
        <v>9</v>
      </c>
      <c r="L5">
        <v>22.5</v>
      </c>
    </row>
    <row r="6" spans="1:12">
      <c r="A6" t="s">
        <v>23</v>
      </c>
      <c r="B6">
        <v>4000</v>
      </c>
      <c r="C6">
        <v>320</v>
      </c>
      <c r="D6">
        <v>80</v>
      </c>
      <c r="E6">
        <v>20</v>
      </c>
      <c r="F6">
        <v>3500</v>
      </c>
      <c r="G6">
        <v>420</v>
      </c>
      <c r="H6">
        <v>780</v>
      </c>
      <c r="I6">
        <v>560</v>
      </c>
      <c r="J6">
        <v>380</v>
      </c>
      <c r="K6">
        <v>8</v>
      </c>
      <c r="L6">
        <v>20</v>
      </c>
    </row>
    <row r="7" spans="1:12">
      <c r="A7" t="s">
        <v>27</v>
      </c>
      <c r="B7">
        <v>4000</v>
      </c>
      <c r="C7">
        <v>320</v>
      </c>
      <c r="D7">
        <v>80</v>
      </c>
      <c r="E7">
        <v>20</v>
      </c>
      <c r="F7">
        <v>7500</v>
      </c>
      <c r="G7">
        <v>900</v>
      </c>
      <c r="H7">
        <v>0</v>
      </c>
      <c r="I7">
        <v>560</v>
      </c>
      <c r="J7">
        <v>380</v>
      </c>
      <c r="K7">
        <v>8</v>
      </c>
      <c r="L7">
        <v>20</v>
      </c>
    </row>
    <row r="8" spans="1:12">
      <c r="A8" t="s">
        <v>31</v>
      </c>
      <c r="B8">
        <v>4000</v>
      </c>
      <c r="C8">
        <v>320</v>
      </c>
      <c r="D8">
        <v>80</v>
      </c>
      <c r="E8">
        <v>20</v>
      </c>
      <c r="F8">
        <v>8500</v>
      </c>
      <c r="G8">
        <v>1020</v>
      </c>
      <c r="H8">
        <v>0</v>
      </c>
      <c r="I8">
        <v>560</v>
      </c>
      <c r="J8">
        <v>380</v>
      </c>
      <c r="K8">
        <v>8</v>
      </c>
      <c r="L8">
        <v>20</v>
      </c>
    </row>
    <row r="9" spans="1:12">
      <c r="A9" t="s">
        <v>21</v>
      </c>
      <c r="B9">
        <v>4500</v>
      </c>
      <c r="C9">
        <v>360</v>
      </c>
      <c r="D9">
        <v>90</v>
      </c>
      <c r="E9">
        <v>22.5</v>
      </c>
      <c r="F9">
        <v>12000</v>
      </c>
      <c r="G9">
        <v>1440</v>
      </c>
      <c r="H9">
        <v>-1020</v>
      </c>
      <c r="I9">
        <v>630</v>
      </c>
      <c r="J9">
        <v>427.5</v>
      </c>
      <c r="K9">
        <v>9</v>
      </c>
      <c r="L9">
        <v>22.5</v>
      </c>
    </row>
    <row r="10" spans="1:12">
      <c r="A10" t="s">
        <v>25</v>
      </c>
      <c r="B10">
        <v>4000</v>
      </c>
      <c r="C10">
        <v>320</v>
      </c>
      <c r="D10">
        <v>80</v>
      </c>
      <c r="E10">
        <v>20</v>
      </c>
      <c r="F10">
        <v>3500</v>
      </c>
      <c r="G10">
        <v>420</v>
      </c>
      <c r="H10">
        <v>0</v>
      </c>
      <c r="I10">
        <v>560</v>
      </c>
      <c r="J10">
        <v>380</v>
      </c>
      <c r="K10">
        <v>8</v>
      </c>
      <c r="L10">
        <v>20</v>
      </c>
    </row>
    <row r="11" spans="1:12">
      <c r="A11" t="s">
        <v>29</v>
      </c>
      <c r="B11">
        <v>4000</v>
      </c>
      <c r="C11">
        <v>320</v>
      </c>
      <c r="D11">
        <v>80</v>
      </c>
      <c r="E11">
        <v>20</v>
      </c>
      <c r="F11">
        <v>11000</v>
      </c>
      <c r="G11">
        <v>1320</v>
      </c>
      <c r="H11">
        <v>0</v>
      </c>
      <c r="I11">
        <v>560</v>
      </c>
      <c r="J11">
        <v>380</v>
      </c>
      <c r="K11">
        <v>8</v>
      </c>
      <c r="L11">
        <v>20</v>
      </c>
    </row>
    <row r="12" spans="1:12">
      <c r="A12" t="s">
        <v>190</v>
      </c>
      <c r="B12">
        <v>41000</v>
      </c>
      <c r="C12">
        <v>3280</v>
      </c>
      <c r="D12">
        <v>820</v>
      </c>
      <c r="E12">
        <v>205</v>
      </c>
      <c r="F12">
        <v>88500</v>
      </c>
      <c r="G12">
        <v>10620</v>
      </c>
      <c r="H12">
        <v>-240</v>
      </c>
      <c r="I12">
        <v>5740</v>
      </c>
      <c r="J12">
        <v>3895</v>
      </c>
      <c r="K12">
        <v>82</v>
      </c>
      <c r="L12">
        <v>205</v>
      </c>
    </row>
    <row r="13" spans="1:12">
      <c r="A13" s="89" t="s">
        <v>192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89" t="s">
        <v>198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phoneticPr fontId="13" type="noConversion"/>
  <conditionalFormatting sqref="A1:A12 A15:A1048576">
    <cfRule type="duplicateValues" dxfId="1" priority="2"/>
  </conditionalFormatting>
  <conditionalFormatting sqref="A13: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提供给财务薪资</vt:lpstr>
      <vt:lpstr>3月工资表</vt:lpstr>
      <vt:lpstr>部门薪资</vt:lpstr>
      <vt:lpstr>绩效考核</vt:lpstr>
      <vt:lpstr>考勤</vt:lpstr>
      <vt:lpstr>社保公积金代扣</vt:lpstr>
    </vt:vector>
  </TitlesOfParts>
  <Company>bcyy.local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闵凌冬</dc:creator>
  <cp:lastModifiedBy>闵凌冬</cp:lastModifiedBy>
  <dcterms:created xsi:type="dcterms:W3CDTF">2021-11-08T11:54:00Z</dcterms:created>
  <dcterms:modified xsi:type="dcterms:W3CDTF">2023-04-29T13:15:40Z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EFF48CDEEB8D4CAFB1755B224AAD343A</vt:lpwstr>
  </property>
  <property fmtid="{D5CDD505-2E9C-101B-9397-08002B2CF9AE}" pid="3" name="KSOProductBuildVer">
    <vt:lpwstr>2052-11.1.0.13703</vt:lpwstr>
  </property>
</Properties>
</file>