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Data for NTP Website\"/>
    </mc:Choice>
  </mc:AlternateContent>
  <bookViews>
    <workbookView xWindow="0" yWindow="0" windowWidth="15120" windowHeight="7485" tabRatio="695" activeTab="1"/>
  </bookViews>
  <sheets>
    <sheet name="TB-07-2016" sheetId="3" r:id="rId1"/>
    <sheet name="TB-09-2015" sheetId="2" r:id="rId2"/>
    <sheet name="Sheet1" sheetId="4" r:id="rId3"/>
  </sheets>
  <definedNames>
    <definedName name="_xlnm._FilterDatabase" localSheetId="0" hidden="1">'TB-07-2016'!$A$67:$BH$81</definedName>
    <definedName name="_xlnm.Print_Area" localSheetId="0">'TB-07-2016'!$A$67:$BH$81</definedName>
    <definedName name="_xlnm.Print_Titles" localSheetId="0">'TB-07-2016'!$A:$C</definedName>
  </definedNames>
  <calcPr calcId="162913"/>
</workbook>
</file>

<file path=xl/calcChain.xml><?xml version="1.0" encoding="utf-8"?>
<calcChain xmlns="http://schemas.openxmlformats.org/spreadsheetml/2006/main">
  <c r="BJ41" i="3" l="1"/>
  <c r="BL41" i="3"/>
  <c r="BN41" i="3"/>
  <c r="BJ42" i="3"/>
  <c r="BL42" i="3"/>
  <c r="BN42" i="3"/>
  <c r="BJ43" i="3"/>
  <c r="BL43" i="3"/>
  <c r="BN43" i="3"/>
  <c r="BJ44" i="3"/>
  <c r="BL44" i="3"/>
  <c r="BN44" i="3"/>
  <c r="BJ45" i="3"/>
  <c r="BL45" i="3"/>
  <c r="BN45" i="3"/>
  <c r="BJ46" i="3"/>
  <c r="BL46" i="3"/>
  <c r="BN46" i="3"/>
  <c r="BJ47" i="3"/>
  <c r="BL47" i="3"/>
  <c r="BN47" i="3"/>
  <c r="BN40" i="3"/>
  <c r="BL40" i="3"/>
  <c r="BJ40" i="3"/>
  <c r="C11" i="4" l="1"/>
  <c r="AQ33" i="2" l="1"/>
  <c r="AQ34" i="2"/>
  <c r="AQ35" i="2"/>
  <c r="AQ36" i="2"/>
  <c r="AQ37" i="2"/>
  <c r="AQ38" i="2"/>
  <c r="AQ39" i="2"/>
  <c r="AJ64" i="2" l="1"/>
  <c r="AQ48" i="2" l="1"/>
  <c r="AP59" i="2" l="1"/>
  <c r="AP60" i="2"/>
  <c r="AP61" i="2"/>
  <c r="AP62" i="2"/>
  <c r="AP63" i="2"/>
  <c r="AP64" i="2"/>
  <c r="AP65" i="2"/>
  <c r="AO59" i="2"/>
  <c r="AO60" i="2"/>
  <c r="AO61" i="2"/>
  <c r="AO62" i="2"/>
  <c r="AO63" i="2"/>
  <c r="AO64" i="2"/>
  <c r="AO65" i="2"/>
  <c r="AN59" i="2"/>
  <c r="AN60" i="2"/>
  <c r="AN61" i="2"/>
  <c r="AN62" i="2"/>
  <c r="AN63" i="2"/>
  <c r="AN64" i="2"/>
  <c r="AN65" i="2"/>
  <c r="AM59" i="2"/>
  <c r="AM60" i="2"/>
  <c r="AM61" i="2"/>
  <c r="AM62" i="2"/>
  <c r="AM63" i="2"/>
  <c r="AM64" i="2"/>
  <c r="AM65" i="2"/>
  <c r="AL59" i="2"/>
  <c r="AL60" i="2"/>
  <c r="AL61" i="2"/>
  <c r="AL62" i="2"/>
  <c r="AL63" i="2"/>
  <c r="AL64" i="2"/>
  <c r="AL65" i="2"/>
  <c r="AK59" i="2"/>
  <c r="AK60" i="2"/>
  <c r="AK61" i="2"/>
  <c r="AK62" i="2"/>
  <c r="AK63" i="2"/>
  <c r="AK64" i="2"/>
  <c r="AK65" i="2"/>
  <c r="AK58" i="2"/>
  <c r="AL58" i="2"/>
  <c r="AM58" i="2"/>
  <c r="AN58" i="2"/>
  <c r="AO58" i="2"/>
  <c r="AP58" i="2"/>
  <c r="AJ59" i="2"/>
  <c r="AJ60" i="2"/>
  <c r="AJ61" i="2"/>
  <c r="AJ62" i="2"/>
  <c r="AJ63" i="2"/>
  <c r="AJ65" i="2"/>
  <c r="AJ58" i="2"/>
  <c r="AE59" i="2"/>
  <c r="AE60" i="2"/>
  <c r="AE61" i="2"/>
  <c r="AE62" i="2"/>
  <c r="AE63" i="2"/>
  <c r="AE64" i="2"/>
  <c r="AE65" i="2"/>
  <c r="AD59" i="2"/>
  <c r="AD60" i="2"/>
  <c r="AD61" i="2"/>
  <c r="AD62" i="2"/>
  <c r="AD63" i="2"/>
  <c r="AD64" i="2"/>
  <c r="AD65" i="2"/>
  <c r="AC59" i="2"/>
  <c r="AC60" i="2"/>
  <c r="AC61" i="2"/>
  <c r="AC62" i="2"/>
  <c r="AC63" i="2"/>
  <c r="AC64" i="2"/>
  <c r="AC65" i="2"/>
  <c r="AC58" i="2"/>
  <c r="AD58" i="2"/>
  <c r="AE58" i="2"/>
  <c r="AB65" i="2"/>
  <c r="AB62" i="2"/>
  <c r="AB63" i="2"/>
  <c r="AB64" i="2"/>
  <c r="AB59" i="2"/>
  <c r="AB60" i="2"/>
  <c r="AB61" i="2"/>
  <c r="AB58" i="2"/>
  <c r="AA62" i="2"/>
  <c r="AA63" i="2"/>
  <c r="AA64" i="2"/>
  <c r="AA65" i="2"/>
  <c r="AA59" i="2"/>
  <c r="AA60" i="2"/>
  <c r="AA61" i="2"/>
  <c r="AA58" i="2"/>
  <c r="Z59" i="2"/>
  <c r="Z60" i="2"/>
  <c r="Z61" i="2"/>
  <c r="Z62" i="2"/>
  <c r="Z63" i="2"/>
  <c r="Z64" i="2"/>
  <c r="Z65" i="2"/>
  <c r="Z58" i="2"/>
  <c r="Y59" i="2"/>
  <c r="Y60" i="2"/>
  <c r="Y61" i="2"/>
  <c r="Y62" i="2"/>
  <c r="Y63" i="2"/>
  <c r="Y64" i="2"/>
  <c r="Y65" i="2"/>
  <c r="Y58" i="2"/>
  <c r="T59" i="2"/>
  <c r="T60" i="2"/>
  <c r="T61" i="2"/>
  <c r="T62" i="2"/>
  <c r="T63" i="2"/>
  <c r="T64" i="2"/>
  <c r="T65" i="2"/>
  <c r="S59" i="2"/>
  <c r="S60" i="2"/>
  <c r="S61" i="2"/>
  <c r="S62" i="2"/>
  <c r="S63" i="2"/>
  <c r="S64" i="2"/>
  <c r="S65" i="2"/>
  <c r="R59" i="2"/>
  <c r="R60" i="2"/>
  <c r="R61" i="2"/>
  <c r="R62" i="2"/>
  <c r="R63" i="2"/>
  <c r="R64" i="2"/>
  <c r="R65" i="2"/>
  <c r="Q59" i="2"/>
  <c r="Q60" i="2"/>
  <c r="Q61" i="2"/>
  <c r="Q62" i="2"/>
  <c r="Q63" i="2"/>
  <c r="Q64" i="2"/>
  <c r="Q65" i="2"/>
  <c r="P59" i="2"/>
  <c r="P61" i="2"/>
  <c r="P62" i="2"/>
  <c r="P63" i="2"/>
  <c r="P64" i="2"/>
  <c r="P65" i="2"/>
  <c r="Q58" i="2"/>
  <c r="R58" i="2"/>
  <c r="S58" i="2"/>
  <c r="T58" i="2"/>
  <c r="P58" i="2"/>
  <c r="O65" i="2"/>
  <c r="O64" i="2"/>
  <c r="O63" i="2"/>
  <c r="O62" i="2"/>
  <c r="O61" i="2"/>
  <c r="O60" i="2"/>
  <c r="O59" i="2"/>
  <c r="P47" i="2"/>
  <c r="P60" i="2" s="1"/>
  <c r="O58" i="2"/>
  <c r="N59" i="2"/>
  <c r="N60" i="2"/>
  <c r="N61" i="2"/>
  <c r="N62" i="2"/>
  <c r="N63" i="2"/>
  <c r="N64" i="2"/>
  <c r="N65" i="2"/>
  <c r="N58" i="2"/>
  <c r="I59" i="2"/>
  <c r="I60" i="2"/>
  <c r="I61" i="2"/>
  <c r="I62" i="2"/>
  <c r="I63" i="2"/>
  <c r="I64" i="2"/>
  <c r="I65" i="2"/>
  <c r="H59" i="2"/>
  <c r="H60" i="2"/>
  <c r="H61" i="2"/>
  <c r="H62" i="2"/>
  <c r="H63" i="2"/>
  <c r="H64" i="2"/>
  <c r="H65" i="2"/>
  <c r="G59" i="2"/>
  <c r="G60" i="2"/>
  <c r="G61" i="2"/>
  <c r="G62" i="2"/>
  <c r="G63" i="2"/>
  <c r="G64" i="2"/>
  <c r="G65" i="2"/>
  <c r="F59" i="2"/>
  <c r="F60" i="2"/>
  <c r="F61" i="2"/>
  <c r="F62" i="2"/>
  <c r="F63" i="2"/>
  <c r="F64" i="2"/>
  <c r="F65" i="2"/>
  <c r="E59" i="2"/>
  <c r="E60" i="2"/>
  <c r="E61" i="2"/>
  <c r="E62" i="2"/>
  <c r="E63" i="2"/>
  <c r="E64" i="2"/>
  <c r="E65" i="2"/>
  <c r="E58" i="2"/>
  <c r="F58" i="2"/>
  <c r="G58" i="2"/>
  <c r="H58" i="2"/>
  <c r="I58" i="2"/>
  <c r="D59" i="2"/>
  <c r="D60" i="2"/>
  <c r="D61" i="2"/>
  <c r="D62" i="2"/>
  <c r="D63" i="2"/>
  <c r="D64" i="2"/>
  <c r="D65" i="2"/>
  <c r="D58" i="2"/>
  <c r="C59" i="2"/>
  <c r="C60" i="2"/>
  <c r="C61" i="2"/>
  <c r="C62" i="2"/>
  <c r="C63" i="2"/>
  <c r="C64" i="2"/>
  <c r="C65" i="2"/>
  <c r="C58" i="2"/>
  <c r="J58" i="2" l="1"/>
  <c r="J62" i="2"/>
  <c r="J65" i="2"/>
  <c r="J61" i="2"/>
  <c r="J64" i="2"/>
  <c r="J60" i="2"/>
  <c r="J63" i="2"/>
  <c r="J59" i="2"/>
  <c r="AK74" i="3"/>
  <c r="AK75" i="3"/>
  <c r="AK77" i="3"/>
  <c r="AK78" i="3"/>
  <c r="AK76" i="3"/>
  <c r="AK80" i="3" l="1"/>
  <c r="AK79" i="3"/>
  <c r="AQ80" i="3" l="1"/>
  <c r="AQ79" i="3"/>
  <c r="AQ78" i="3"/>
  <c r="AQ77" i="3"/>
  <c r="AQ76" i="3"/>
  <c r="AQ75" i="3"/>
  <c r="AQ74" i="3"/>
  <c r="AP80" i="3"/>
  <c r="AP79" i="3"/>
  <c r="AP78" i="3"/>
  <c r="AP77" i="3"/>
  <c r="AP76" i="3"/>
  <c r="AP75" i="3"/>
  <c r="AP74" i="3"/>
  <c r="AO80" i="3"/>
  <c r="AO79" i="3"/>
  <c r="AO78" i="3"/>
  <c r="AO77" i="3"/>
  <c r="AO76" i="3"/>
  <c r="AO75" i="3"/>
  <c r="AO74" i="3"/>
  <c r="AN80" i="3"/>
  <c r="AN79" i="3"/>
  <c r="AN78" i="3"/>
  <c r="AN77" i="3"/>
  <c r="AN76" i="3"/>
  <c r="AN75" i="3"/>
  <c r="AN74" i="3"/>
  <c r="AJ80" i="3"/>
  <c r="AJ79" i="3"/>
  <c r="AJ78" i="3"/>
  <c r="AJ77" i="3"/>
  <c r="AJ76" i="3"/>
  <c r="AJ75" i="3"/>
  <c r="AJ74" i="3"/>
  <c r="AM80" i="3"/>
  <c r="AM79" i="3"/>
  <c r="AM78" i="3"/>
  <c r="AM77" i="3"/>
  <c r="AM76" i="3"/>
  <c r="AM75" i="3"/>
  <c r="AM74" i="3"/>
  <c r="AL80" i="3"/>
  <c r="AL79" i="3"/>
  <c r="AL78" i="3"/>
  <c r="AL77" i="3"/>
  <c r="AL76" i="3"/>
  <c r="AL75" i="3"/>
  <c r="AL74" i="3"/>
  <c r="AI80" i="3" l="1"/>
  <c r="AI79" i="3"/>
  <c r="AI78" i="3"/>
  <c r="AI77" i="3"/>
  <c r="AI76" i="3"/>
  <c r="AI75" i="3"/>
  <c r="AI74" i="3"/>
  <c r="AH80" i="3"/>
  <c r="AH79" i="3"/>
  <c r="AH78" i="3"/>
  <c r="AH77" i="3"/>
  <c r="AH76" i="3"/>
  <c r="AH75" i="3"/>
  <c r="AH74" i="3"/>
  <c r="AG80" i="3"/>
  <c r="AG79" i="3"/>
  <c r="AG78" i="3"/>
  <c r="AG77" i="3"/>
  <c r="AG76" i="3"/>
  <c r="AG75" i="3"/>
  <c r="AG74" i="3"/>
  <c r="AF80" i="3"/>
  <c r="AF79" i="3"/>
  <c r="AF78" i="3"/>
  <c r="AF77" i="3"/>
  <c r="AF76" i="3"/>
  <c r="AF75" i="3"/>
  <c r="AF74" i="3"/>
  <c r="AE80" i="3"/>
  <c r="AE79" i="3"/>
  <c r="AE78" i="3"/>
  <c r="AE77" i="3"/>
  <c r="AE76" i="3"/>
  <c r="AE75" i="3"/>
  <c r="AE74" i="3"/>
  <c r="AD80" i="3"/>
  <c r="AD79" i="3"/>
  <c r="AD78" i="3"/>
  <c r="AD77" i="3"/>
  <c r="AD76" i="3"/>
  <c r="AD75" i="3"/>
  <c r="AD74" i="3"/>
  <c r="AC80" i="3"/>
  <c r="AC79" i="3"/>
  <c r="AC78" i="3"/>
  <c r="AC77" i="3"/>
  <c r="AC76" i="3"/>
  <c r="AC75" i="3"/>
  <c r="AC74" i="3"/>
  <c r="AB80" i="3"/>
  <c r="AB79" i="3"/>
  <c r="AB78" i="3"/>
  <c r="AB77" i="3"/>
  <c r="AB76" i="3"/>
  <c r="AB75" i="3"/>
  <c r="AB74" i="3"/>
  <c r="W80" i="3"/>
  <c r="W79" i="3"/>
  <c r="W78" i="3"/>
  <c r="W77" i="3"/>
  <c r="W76" i="3"/>
  <c r="W75" i="3"/>
  <c r="W74" i="3"/>
  <c r="V80" i="3"/>
  <c r="V79" i="3"/>
  <c r="V78" i="3"/>
  <c r="V77" i="3"/>
  <c r="V76" i="3"/>
  <c r="V75" i="3"/>
  <c r="V74" i="3"/>
  <c r="U80" i="3"/>
  <c r="U79" i="3"/>
  <c r="U78" i="3"/>
  <c r="U77" i="3"/>
  <c r="U76" i="3"/>
  <c r="U75" i="3"/>
  <c r="U74" i="3"/>
  <c r="T80" i="3"/>
  <c r="T79" i="3"/>
  <c r="T78" i="3"/>
  <c r="T77" i="3"/>
  <c r="T76" i="3"/>
  <c r="T75" i="3"/>
  <c r="T74" i="3"/>
  <c r="S80" i="3"/>
  <c r="S79" i="3"/>
  <c r="S78" i="3"/>
  <c r="S77" i="3"/>
  <c r="S76" i="3"/>
  <c r="S75" i="3"/>
  <c r="S74" i="3"/>
  <c r="R80" i="3"/>
  <c r="R79" i="3"/>
  <c r="R78" i="3"/>
  <c r="R77" i="3"/>
  <c r="R76" i="3"/>
  <c r="R75" i="3"/>
  <c r="R74" i="3"/>
  <c r="P80" i="3"/>
  <c r="P79" i="3"/>
  <c r="P78" i="3"/>
  <c r="P77" i="3"/>
  <c r="P76" i="3"/>
  <c r="P75" i="3"/>
  <c r="P74" i="3"/>
  <c r="O80" i="3"/>
  <c r="O79" i="3"/>
  <c r="O78" i="3"/>
  <c r="O77" i="3"/>
  <c r="O76" i="3"/>
  <c r="O75" i="3"/>
  <c r="O74" i="3"/>
  <c r="N80" i="3"/>
  <c r="N79" i="3"/>
  <c r="N78" i="3"/>
  <c r="N77" i="3"/>
  <c r="N76" i="3"/>
  <c r="N75" i="3"/>
  <c r="N74" i="3"/>
  <c r="M80" i="3"/>
  <c r="M79" i="3"/>
  <c r="M78" i="3"/>
  <c r="M77" i="3"/>
  <c r="M76" i="3"/>
  <c r="M75" i="3"/>
  <c r="M74" i="3"/>
  <c r="L80" i="3"/>
  <c r="L79" i="3"/>
  <c r="L78" i="3"/>
  <c r="L77" i="3"/>
  <c r="L76" i="3"/>
  <c r="L75" i="3"/>
  <c r="L74" i="3"/>
  <c r="K80" i="3"/>
  <c r="K79" i="3"/>
  <c r="K78" i="3"/>
  <c r="K77" i="3"/>
  <c r="K76" i="3"/>
  <c r="K75" i="3"/>
  <c r="K74" i="3"/>
  <c r="H80" i="3"/>
  <c r="H79" i="3"/>
  <c r="H78" i="3"/>
  <c r="H77" i="3"/>
  <c r="H76" i="3"/>
  <c r="H75" i="3"/>
  <c r="H74" i="3"/>
  <c r="G80" i="3"/>
  <c r="G79" i="3"/>
  <c r="G78" i="3"/>
  <c r="G77" i="3"/>
  <c r="G76" i="3"/>
  <c r="G75" i="3"/>
  <c r="G74" i="3"/>
  <c r="F80" i="3"/>
  <c r="F79" i="3"/>
  <c r="F78" i="3"/>
  <c r="F77" i="3"/>
  <c r="F76" i="3"/>
  <c r="F75" i="3"/>
  <c r="F74" i="3"/>
  <c r="E80" i="3"/>
  <c r="E79" i="3"/>
  <c r="E78" i="3"/>
  <c r="E77" i="3"/>
  <c r="E76" i="3"/>
  <c r="E75" i="3"/>
  <c r="E74" i="3"/>
  <c r="D80" i="3"/>
  <c r="D79" i="3"/>
  <c r="D78" i="3"/>
  <c r="D77" i="3"/>
  <c r="D76" i="3"/>
  <c r="D75" i="3"/>
  <c r="D74" i="3"/>
  <c r="BA80" i="3"/>
  <c r="BA79" i="3"/>
  <c r="BA78" i="3"/>
  <c r="BA77" i="3"/>
  <c r="BA76" i="3"/>
  <c r="BA75" i="3"/>
  <c r="BA74" i="3"/>
  <c r="AZ80" i="3"/>
  <c r="AZ79" i="3"/>
  <c r="AZ78" i="3"/>
  <c r="AZ77" i="3"/>
  <c r="AZ76" i="3"/>
  <c r="AZ75" i="3"/>
  <c r="AZ74" i="3"/>
  <c r="AY80" i="3"/>
  <c r="AY79" i="3"/>
  <c r="AY78" i="3"/>
  <c r="AY77" i="3"/>
  <c r="AY76" i="3"/>
  <c r="AY75" i="3"/>
  <c r="AY74" i="3"/>
  <c r="AX80" i="3"/>
  <c r="AX79" i="3"/>
  <c r="AX78" i="3"/>
  <c r="AX77" i="3"/>
  <c r="AX76" i="3"/>
  <c r="AX75" i="3"/>
  <c r="AX74" i="3"/>
  <c r="AW80" i="3"/>
  <c r="AW79" i="3"/>
  <c r="AW78" i="3"/>
  <c r="AW77" i="3"/>
  <c r="AW76" i="3"/>
  <c r="AW75" i="3"/>
  <c r="AW74" i="3"/>
  <c r="Z77" i="3" l="1"/>
  <c r="Z74" i="3"/>
  <c r="Z75" i="3"/>
  <c r="Z79" i="3"/>
  <c r="Z78" i="3"/>
  <c r="Z76" i="3"/>
  <c r="Z80" i="3"/>
  <c r="BF76" i="3"/>
  <c r="BF80" i="3"/>
  <c r="BF77" i="3"/>
  <c r="BF79" i="3"/>
  <c r="BF75" i="3"/>
  <c r="BF74" i="3"/>
  <c r="BF78" i="3"/>
  <c r="K73" i="3" l="1"/>
  <c r="L73" i="3"/>
  <c r="M73" i="3"/>
  <c r="N73" i="3"/>
  <c r="O73" i="3"/>
  <c r="P73" i="3"/>
  <c r="R73" i="3"/>
  <c r="S73" i="3"/>
  <c r="T73" i="3"/>
  <c r="U73" i="3"/>
  <c r="V73" i="3"/>
  <c r="W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W73" i="3"/>
  <c r="AX73" i="3"/>
  <c r="AY73" i="3"/>
  <c r="AZ73" i="3"/>
  <c r="BA73" i="3"/>
  <c r="E73" i="3"/>
  <c r="F73" i="3"/>
  <c r="G73" i="3"/>
  <c r="H73" i="3"/>
  <c r="I73" i="3"/>
  <c r="D73" i="3"/>
  <c r="Z73" i="3" l="1"/>
  <c r="BF73" i="3"/>
  <c r="BH73" i="3"/>
  <c r="BB73" i="3"/>
  <c r="BB74" i="3"/>
  <c r="BB75" i="3"/>
  <c r="BB76" i="3"/>
  <c r="BB77" i="3"/>
  <c r="BB78" i="3"/>
  <c r="BB79" i="3"/>
  <c r="BB80" i="3"/>
  <c r="M65" i="2" l="1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T65" i="2"/>
  <c r="AS65" i="2"/>
  <c r="AR65" i="2"/>
  <c r="AT64" i="2"/>
  <c r="AS64" i="2"/>
  <c r="AR64" i="2"/>
  <c r="AT63" i="2"/>
  <c r="AS63" i="2"/>
  <c r="AR63" i="2"/>
  <c r="AT62" i="2"/>
  <c r="AS62" i="2"/>
  <c r="AR62" i="2"/>
  <c r="AT61" i="2"/>
  <c r="AS61" i="2"/>
  <c r="AR61" i="2"/>
  <c r="AT60" i="2"/>
  <c r="AS60" i="2"/>
  <c r="AR60" i="2"/>
  <c r="AT59" i="2"/>
  <c r="AS59" i="2"/>
  <c r="AR59" i="2"/>
  <c r="AT58" i="2"/>
  <c r="AS58" i="2"/>
  <c r="AR58" i="2"/>
  <c r="Z66" i="2"/>
  <c r="AA66" i="2"/>
  <c r="AB66" i="2"/>
  <c r="AC66" i="2"/>
  <c r="AD66" i="2"/>
  <c r="I66" i="2"/>
  <c r="H66" i="2"/>
  <c r="G66" i="2"/>
  <c r="F66" i="2"/>
  <c r="E66" i="2"/>
  <c r="D66" i="2"/>
  <c r="C66" i="2"/>
  <c r="AP53" i="2"/>
  <c r="AO53" i="2"/>
  <c r="AN53" i="2"/>
  <c r="AM53" i="2"/>
  <c r="AL53" i="2"/>
  <c r="AK53" i="2"/>
  <c r="AJ53" i="2"/>
  <c r="AE53" i="2"/>
  <c r="AD53" i="2"/>
  <c r="AC53" i="2"/>
  <c r="AB53" i="2"/>
  <c r="AA53" i="2"/>
  <c r="Z53" i="2"/>
  <c r="Y53" i="2"/>
  <c r="T53" i="2"/>
  <c r="S53" i="2"/>
  <c r="R53" i="2"/>
  <c r="Q53" i="2"/>
  <c r="P53" i="2"/>
  <c r="O53" i="2"/>
  <c r="N53" i="2"/>
  <c r="I53" i="2"/>
  <c r="H53" i="2"/>
  <c r="G53" i="2"/>
  <c r="F53" i="2"/>
  <c r="E53" i="2"/>
  <c r="D53" i="2"/>
  <c r="C53" i="2"/>
  <c r="BB52" i="2"/>
  <c r="BA52" i="2"/>
  <c r="AZ52" i="2"/>
  <c r="AY52" i="2"/>
  <c r="AX52" i="2"/>
  <c r="AW52" i="2"/>
  <c r="AV52" i="2"/>
  <c r="AT52" i="2"/>
  <c r="AS52" i="2"/>
  <c r="AR52" i="2"/>
  <c r="AQ52" i="2"/>
  <c r="AI52" i="2"/>
  <c r="AH52" i="2"/>
  <c r="AG52" i="2"/>
  <c r="AF52" i="2"/>
  <c r="X52" i="2"/>
  <c r="W52" i="2"/>
  <c r="V52" i="2"/>
  <c r="U52" i="2"/>
  <c r="M52" i="2"/>
  <c r="L52" i="2"/>
  <c r="K52" i="2"/>
  <c r="J52" i="2"/>
  <c r="BB51" i="2"/>
  <c r="BA51" i="2"/>
  <c r="AZ51" i="2"/>
  <c r="AY51" i="2"/>
  <c r="AX51" i="2"/>
  <c r="AW51" i="2"/>
  <c r="AV51" i="2"/>
  <c r="AT51" i="2"/>
  <c r="AS51" i="2"/>
  <c r="AR51" i="2"/>
  <c r="AQ51" i="2"/>
  <c r="AI51" i="2"/>
  <c r="AH51" i="2"/>
  <c r="AG51" i="2"/>
  <c r="AF51" i="2"/>
  <c r="X51" i="2"/>
  <c r="W51" i="2"/>
  <c r="V51" i="2"/>
  <c r="U51" i="2"/>
  <c r="M51" i="2"/>
  <c r="L51" i="2"/>
  <c r="K51" i="2"/>
  <c r="J51" i="2"/>
  <c r="BC51" i="2" s="1"/>
  <c r="BB50" i="2"/>
  <c r="BA50" i="2"/>
  <c r="AZ50" i="2"/>
  <c r="AY50" i="2"/>
  <c r="AX50" i="2"/>
  <c r="AW50" i="2"/>
  <c r="AV50" i="2"/>
  <c r="AT50" i="2"/>
  <c r="AS50" i="2"/>
  <c r="AR50" i="2"/>
  <c r="AQ50" i="2"/>
  <c r="AI50" i="2"/>
  <c r="AH50" i="2"/>
  <c r="AG50" i="2"/>
  <c r="AF50" i="2"/>
  <c r="X50" i="2"/>
  <c r="W50" i="2"/>
  <c r="V50" i="2"/>
  <c r="U50" i="2"/>
  <c r="M50" i="2"/>
  <c r="L50" i="2"/>
  <c r="K50" i="2"/>
  <c r="J50" i="2"/>
  <c r="BC50" i="2" s="1"/>
  <c r="BB49" i="2"/>
  <c r="BA49" i="2"/>
  <c r="AZ49" i="2"/>
  <c r="AY49" i="2"/>
  <c r="AX49" i="2"/>
  <c r="AW49" i="2"/>
  <c r="AV49" i="2"/>
  <c r="AT49" i="2"/>
  <c r="AS49" i="2"/>
  <c r="AR49" i="2"/>
  <c r="AQ49" i="2"/>
  <c r="AI49" i="2"/>
  <c r="AH49" i="2"/>
  <c r="AG49" i="2"/>
  <c r="AF49" i="2"/>
  <c r="X49" i="2"/>
  <c r="W49" i="2"/>
  <c r="V49" i="2"/>
  <c r="U49" i="2"/>
  <c r="M49" i="2"/>
  <c r="L49" i="2"/>
  <c r="K49" i="2"/>
  <c r="J49" i="2"/>
  <c r="BC49" i="2" s="1"/>
  <c r="BB48" i="2"/>
  <c r="BA48" i="2"/>
  <c r="AZ48" i="2"/>
  <c r="AY48" i="2"/>
  <c r="AX48" i="2"/>
  <c r="AW48" i="2"/>
  <c r="AV48" i="2"/>
  <c r="AT48" i="2"/>
  <c r="AS48" i="2"/>
  <c r="AR48" i="2"/>
  <c r="AI48" i="2"/>
  <c r="AH48" i="2"/>
  <c r="AG48" i="2"/>
  <c r="AF48" i="2"/>
  <c r="X48" i="2"/>
  <c r="W48" i="2"/>
  <c r="V48" i="2"/>
  <c r="U48" i="2"/>
  <c r="M48" i="2"/>
  <c r="L48" i="2"/>
  <c r="K48" i="2"/>
  <c r="J48" i="2"/>
  <c r="BB47" i="2"/>
  <c r="BA47" i="2"/>
  <c r="AZ47" i="2"/>
  <c r="AY47" i="2"/>
  <c r="AX47" i="2"/>
  <c r="AW47" i="2"/>
  <c r="AV47" i="2"/>
  <c r="AT47" i="2"/>
  <c r="AS47" i="2"/>
  <c r="AR47" i="2"/>
  <c r="AQ47" i="2"/>
  <c r="AI47" i="2"/>
  <c r="AH47" i="2"/>
  <c r="AG47" i="2"/>
  <c r="AF47" i="2"/>
  <c r="X47" i="2"/>
  <c r="W47" i="2"/>
  <c r="V47" i="2"/>
  <c r="U47" i="2"/>
  <c r="M47" i="2"/>
  <c r="L47" i="2"/>
  <c r="K47" i="2"/>
  <c r="J47" i="2"/>
  <c r="BB46" i="2"/>
  <c r="BA46" i="2"/>
  <c r="AZ46" i="2"/>
  <c r="AY46" i="2"/>
  <c r="AX46" i="2"/>
  <c r="AW46" i="2"/>
  <c r="AV46" i="2"/>
  <c r="AT46" i="2"/>
  <c r="AS46" i="2"/>
  <c r="AR46" i="2"/>
  <c r="AQ46" i="2"/>
  <c r="AI46" i="2"/>
  <c r="AH46" i="2"/>
  <c r="AG46" i="2"/>
  <c r="AF46" i="2"/>
  <c r="X46" i="2"/>
  <c r="W46" i="2"/>
  <c r="V46" i="2"/>
  <c r="U46" i="2"/>
  <c r="M46" i="2"/>
  <c r="L46" i="2"/>
  <c r="K46" i="2"/>
  <c r="J46" i="2"/>
  <c r="BC46" i="2" s="1"/>
  <c r="BB45" i="2"/>
  <c r="BA45" i="2"/>
  <c r="AZ45" i="2"/>
  <c r="AY45" i="2"/>
  <c r="AX45" i="2"/>
  <c r="AW45" i="2"/>
  <c r="AV45" i="2"/>
  <c r="AT45" i="2"/>
  <c r="AS45" i="2"/>
  <c r="AR45" i="2"/>
  <c r="AQ45" i="2"/>
  <c r="AI45" i="2"/>
  <c r="AH45" i="2"/>
  <c r="AG45" i="2"/>
  <c r="AF45" i="2"/>
  <c r="X45" i="2"/>
  <c r="W45" i="2"/>
  <c r="V45" i="2"/>
  <c r="U45" i="2"/>
  <c r="M45" i="2"/>
  <c r="L45" i="2"/>
  <c r="K45" i="2"/>
  <c r="J45" i="2"/>
  <c r="BC45" i="2" s="1"/>
  <c r="AP40" i="2"/>
  <c r="AO40" i="2"/>
  <c r="AN40" i="2"/>
  <c r="AM40" i="2"/>
  <c r="AL40" i="2"/>
  <c r="AK40" i="2"/>
  <c r="AJ40" i="2"/>
  <c r="AE40" i="2"/>
  <c r="AD40" i="2"/>
  <c r="AC40" i="2"/>
  <c r="AB40" i="2"/>
  <c r="AA40" i="2"/>
  <c r="Z40" i="2"/>
  <c r="Y40" i="2"/>
  <c r="T40" i="2"/>
  <c r="S40" i="2"/>
  <c r="R40" i="2"/>
  <c r="Q40" i="2"/>
  <c r="P40" i="2"/>
  <c r="O40" i="2"/>
  <c r="N40" i="2"/>
  <c r="I40" i="2"/>
  <c r="H40" i="2"/>
  <c r="G40" i="2"/>
  <c r="F40" i="2"/>
  <c r="E40" i="2"/>
  <c r="D40" i="2"/>
  <c r="C40" i="2"/>
  <c r="BB39" i="2"/>
  <c r="BA39" i="2"/>
  <c r="AZ39" i="2"/>
  <c r="AY39" i="2"/>
  <c r="AX39" i="2"/>
  <c r="AW39" i="2"/>
  <c r="AV39" i="2"/>
  <c r="AT39" i="2"/>
  <c r="AS39" i="2"/>
  <c r="AR39" i="2"/>
  <c r="AI39" i="2"/>
  <c r="AH39" i="2"/>
  <c r="AG39" i="2"/>
  <c r="AF39" i="2"/>
  <c r="X39" i="2"/>
  <c r="W39" i="2"/>
  <c r="V39" i="2"/>
  <c r="U39" i="2"/>
  <c r="M39" i="2"/>
  <c r="L39" i="2"/>
  <c r="K39" i="2"/>
  <c r="J39" i="2"/>
  <c r="BC39" i="2" s="1"/>
  <c r="BB38" i="2"/>
  <c r="BA38" i="2"/>
  <c r="AZ38" i="2"/>
  <c r="AY38" i="2"/>
  <c r="AX38" i="2"/>
  <c r="AW38" i="2"/>
  <c r="AV38" i="2"/>
  <c r="AT38" i="2"/>
  <c r="AS38" i="2"/>
  <c r="AR38" i="2"/>
  <c r="AI38" i="2"/>
  <c r="AH38" i="2"/>
  <c r="AG38" i="2"/>
  <c r="AF38" i="2"/>
  <c r="X38" i="2"/>
  <c r="W38" i="2"/>
  <c r="V38" i="2"/>
  <c r="U38" i="2"/>
  <c r="M38" i="2"/>
  <c r="L38" i="2"/>
  <c r="K38" i="2"/>
  <c r="J38" i="2"/>
  <c r="BB37" i="2"/>
  <c r="BA37" i="2"/>
  <c r="AZ37" i="2"/>
  <c r="AY37" i="2"/>
  <c r="AX37" i="2"/>
  <c r="AW37" i="2"/>
  <c r="AV37" i="2"/>
  <c r="AT37" i="2"/>
  <c r="AS37" i="2"/>
  <c r="AR37" i="2"/>
  <c r="AI37" i="2"/>
  <c r="AH37" i="2"/>
  <c r="AG37" i="2"/>
  <c r="AF37" i="2"/>
  <c r="X37" i="2"/>
  <c r="W37" i="2"/>
  <c r="V37" i="2"/>
  <c r="U37" i="2"/>
  <c r="M37" i="2"/>
  <c r="L37" i="2"/>
  <c r="K37" i="2"/>
  <c r="J37" i="2"/>
  <c r="BC37" i="2" s="1"/>
  <c r="BB36" i="2"/>
  <c r="BA36" i="2"/>
  <c r="AZ36" i="2"/>
  <c r="AY36" i="2"/>
  <c r="AX36" i="2"/>
  <c r="AW36" i="2"/>
  <c r="AV36" i="2"/>
  <c r="AT36" i="2"/>
  <c r="AS36" i="2"/>
  <c r="AR36" i="2"/>
  <c r="AI36" i="2"/>
  <c r="AH36" i="2"/>
  <c r="AG36" i="2"/>
  <c r="AF36" i="2"/>
  <c r="X36" i="2"/>
  <c r="W36" i="2"/>
  <c r="V36" i="2"/>
  <c r="U36" i="2"/>
  <c r="M36" i="2"/>
  <c r="L36" i="2"/>
  <c r="K36" i="2"/>
  <c r="J36" i="2"/>
  <c r="BB35" i="2"/>
  <c r="BA35" i="2"/>
  <c r="AZ35" i="2"/>
  <c r="AY35" i="2"/>
  <c r="AX35" i="2"/>
  <c r="AW35" i="2"/>
  <c r="AV35" i="2"/>
  <c r="AT35" i="2"/>
  <c r="AS35" i="2"/>
  <c r="AR35" i="2"/>
  <c r="AI35" i="2"/>
  <c r="AH35" i="2"/>
  <c r="AG35" i="2"/>
  <c r="AF35" i="2"/>
  <c r="X35" i="2"/>
  <c r="W35" i="2"/>
  <c r="V35" i="2"/>
  <c r="U35" i="2"/>
  <c r="M35" i="2"/>
  <c r="L35" i="2"/>
  <c r="K35" i="2"/>
  <c r="J35" i="2"/>
  <c r="BC35" i="2" s="1"/>
  <c r="BB34" i="2"/>
  <c r="BA34" i="2"/>
  <c r="AZ34" i="2"/>
  <c r="AY34" i="2"/>
  <c r="AX34" i="2"/>
  <c r="AW34" i="2"/>
  <c r="AV34" i="2"/>
  <c r="AT34" i="2"/>
  <c r="AS34" i="2"/>
  <c r="AR34" i="2"/>
  <c r="AI34" i="2"/>
  <c r="AH34" i="2"/>
  <c r="AG34" i="2"/>
  <c r="AF34" i="2"/>
  <c r="X34" i="2"/>
  <c r="W34" i="2"/>
  <c r="V34" i="2"/>
  <c r="U34" i="2"/>
  <c r="M34" i="2"/>
  <c r="L34" i="2"/>
  <c r="K34" i="2"/>
  <c r="J34" i="2"/>
  <c r="BC34" i="2" s="1"/>
  <c r="BB33" i="2"/>
  <c r="BA33" i="2"/>
  <c r="AZ33" i="2"/>
  <c r="AY33" i="2"/>
  <c r="AX33" i="2"/>
  <c r="AW33" i="2"/>
  <c r="AV33" i="2"/>
  <c r="AT33" i="2"/>
  <c r="AS33" i="2"/>
  <c r="AR33" i="2"/>
  <c r="AI33" i="2"/>
  <c r="AH33" i="2"/>
  <c r="AG33" i="2"/>
  <c r="AF33" i="2"/>
  <c r="X33" i="2"/>
  <c r="W33" i="2"/>
  <c r="V33" i="2"/>
  <c r="U33" i="2"/>
  <c r="M33" i="2"/>
  <c r="L33" i="2"/>
  <c r="K33" i="2"/>
  <c r="J33" i="2"/>
  <c r="BB32" i="2"/>
  <c r="BA32" i="2"/>
  <c r="AZ32" i="2"/>
  <c r="AY32" i="2"/>
  <c r="AX32" i="2"/>
  <c r="AW32" i="2"/>
  <c r="AV32" i="2"/>
  <c r="AT32" i="2"/>
  <c r="AS32" i="2"/>
  <c r="AR32" i="2"/>
  <c r="AQ32" i="2"/>
  <c r="AQ40" i="2" s="1"/>
  <c r="AI32" i="2"/>
  <c r="AH32" i="2"/>
  <c r="AG32" i="2"/>
  <c r="AF32" i="2"/>
  <c r="X32" i="2"/>
  <c r="W32" i="2"/>
  <c r="V32" i="2"/>
  <c r="U32" i="2"/>
  <c r="M32" i="2"/>
  <c r="L32" i="2"/>
  <c r="K32" i="2"/>
  <c r="J32" i="2"/>
  <c r="BB25" i="2"/>
  <c r="BA25" i="2"/>
  <c r="AZ25" i="2"/>
  <c r="AY25" i="2"/>
  <c r="AX25" i="2"/>
  <c r="AW25" i="2"/>
  <c r="AV25" i="2"/>
  <c r="BB24" i="2"/>
  <c r="BA24" i="2"/>
  <c r="AZ24" i="2"/>
  <c r="AY24" i="2"/>
  <c r="AX24" i="2"/>
  <c r="AW24" i="2"/>
  <c r="AV24" i="2"/>
  <c r="BB23" i="2"/>
  <c r="BA23" i="2"/>
  <c r="AZ23" i="2"/>
  <c r="AY23" i="2"/>
  <c r="AX23" i="2"/>
  <c r="AW23" i="2"/>
  <c r="AV23" i="2"/>
  <c r="BB22" i="2"/>
  <c r="BA22" i="2"/>
  <c r="AZ22" i="2"/>
  <c r="AY22" i="2"/>
  <c r="AX22" i="2"/>
  <c r="AW22" i="2"/>
  <c r="AV22" i="2"/>
  <c r="BB21" i="2"/>
  <c r="BA21" i="2"/>
  <c r="AZ21" i="2"/>
  <c r="AY21" i="2"/>
  <c r="AX21" i="2"/>
  <c r="AW21" i="2"/>
  <c r="AV21" i="2"/>
  <c r="BB20" i="2"/>
  <c r="BA20" i="2"/>
  <c r="AZ20" i="2"/>
  <c r="AY20" i="2"/>
  <c r="AX20" i="2"/>
  <c r="AW20" i="2"/>
  <c r="AV20" i="2"/>
  <c r="BB19" i="2"/>
  <c r="BA19" i="2"/>
  <c r="AZ19" i="2"/>
  <c r="AY19" i="2"/>
  <c r="AX19" i="2"/>
  <c r="AW19" i="2"/>
  <c r="AV19" i="2"/>
  <c r="BB18" i="2"/>
  <c r="BA18" i="2"/>
  <c r="AZ18" i="2"/>
  <c r="AY18" i="2"/>
  <c r="AX18" i="2"/>
  <c r="AW18" i="2"/>
  <c r="AV18" i="2"/>
  <c r="AP26" i="2"/>
  <c r="AO26" i="2"/>
  <c r="AN26" i="2"/>
  <c r="AM26" i="2"/>
  <c r="AL26" i="2"/>
  <c r="AK26" i="2"/>
  <c r="AJ26" i="2"/>
  <c r="AT25" i="2"/>
  <c r="AS25" i="2"/>
  <c r="AR25" i="2"/>
  <c r="AQ25" i="2"/>
  <c r="AT24" i="2"/>
  <c r="AS24" i="2"/>
  <c r="AR24" i="2"/>
  <c r="AQ24" i="2"/>
  <c r="AT23" i="2"/>
  <c r="AS23" i="2"/>
  <c r="AR23" i="2"/>
  <c r="AQ23" i="2"/>
  <c r="AT22" i="2"/>
  <c r="AS22" i="2"/>
  <c r="AR22" i="2"/>
  <c r="AQ22" i="2"/>
  <c r="AT21" i="2"/>
  <c r="AS21" i="2"/>
  <c r="AR21" i="2"/>
  <c r="AT20" i="2"/>
  <c r="AS20" i="2"/>
  <c r="AR20" i="2"/>
  <c r="AQ20" i="2"/>
  <c r="AT19" i="2"/>
  <c r="AS19" i="2"/>
  <c r="AR19" i="2"/>
  <c r="AQ19" i="2"/>
  <c r="AT18" i="2"/>
  <c r="AS18" i="2"/>
  <c r="AR18" i="2"/>
  <c r="AQ18" i="2"/>
  <c r="AE26" i="2"/>
  <c r="AD26" i="2"/>
  <c r="AC26" i="2"/>
  <c r="AB26" i="2"/>
  <c r="AA26" i="2"/>
  <c r="Z26" i="2"/>
  <c r="Y26" i="2"/>
  <c r="AI25" i="2"/>
  <c r="AH25" i="2"/>
  <c r="AG25" i="2"/>
  <c r="AF25" i="2"/>
  <c r="AI24" i="2"/>
  <c r="AH24" i="2"/>
  <c r="AG24" i="2"/>
  <c r="AF24" i="2"/>
  <c r="AI23" i="2"/>
  <c r="AH23" i="2"/>
  <c r="AG23" i="2"/>
  <c r="AF23" i="2"/>
  <c r="AI22" i="2"/>
  <c r="AH22" i="2"/>
  <c r="AG22" i="2"/>
  <c r="AF22" i="2"/>
  <c r="AI21" i="2"/>
  <c r="AH21" i="2"/>
  <c r="AG21" i="2"/>
  <c r="AF21" i="2"/>
  <c r="AI20" i="2"/>
  <c r="AH20" i="2"/>
  <c r="AG20" i="2"/>
  <c r="AF20" i="2"/>
  <c r="AI19" i="2"/>
  <c r="AH19" i="2"/>
  <c r="AG19" i="2"/>
  <c r="AF19" i="2"/>
  <c r="AI18" i="2"/>
  <c r="AH18" i="2"/>
  <c r="AG18" i="2"/>
  <c r="AF18" i="2"/>
  <c r="T26" i="2"/>
  <c r="S26" i="2"/>
  <c r="R26" i="2"/>
  <c r="Q26" i="2"/>
  <c r="P26" i="2"/>
  <c r="O26" i="2"/>
  <c r="N26" i="2"/>
  <c r="X25" i="2"/>
  <c r="W25" i="2"/>
  <c r="V25" i="2"/>
  <c r="U25" i="2"/>
  <c r="X24" i="2"/>
  <c r="W24" i="2"/>
  <c r="V24" i="2"/>
  <c r="U24" i="2"/>
  <c r="X23" i="2"/>
  <c r="W23" i="2"/>
  <c r="V23" i="2"/>
  <c r="U23" i="2"/>
  <c r="X22" i="2"/>
  <c r="W22" i="2"/>
  <c r="V22" i="2"/>
  <c r="U22" i="2"/>
  <c r="X21" i="2"/>
  <c r="W21" i="2"/>
  <c r="V21" i="2"/>
  <c r="U21" i="2"/>
  <c r="X20" i="2"/>
  <c r="W20" i="2"/>
  <c r="V20" i="2"/>
  <c r="U20" i="2"/>
  <c r="X19" i="2"/>
  <c r="W19" i="2"/>
  <c r="V19" i="2"/>
  <c r="U19" i="2"/>
  <c r="X18" i="2"/>
  <c r="W18" i="2"/>
  <c r="V18" i="2"/>
  <c r="U18" i="2"/>
  <c r="BC52" i="2" l="1"/>
  <c r="BC32" i="2"/>
  <c r="BC47" i="2"/>
  <c r="BC38" i="2"/>
  <c r="BC36" i="2"/>
  <c r="BC48" i="2"/>
  <c r="BF36" i="2"/>
  <c r="AS26" i="2"/>
  <c r="BF21" i="2"/>
  <c r="BE25" i="2"/>
  <c r="BE38" i="2"/>
  <c r="BE21" i="2"/>
  <c r="BF25" i="2"/>
  <c r="BE46" i="2"/>
  <c r="AG26" i="2"/>
  <c r="BE51" i="2"/>
  <c r="BE50" i="2"/>
  <c r="BF50" i="2"/>
  <c r="AT26" i="2"/>
  <c r="BF38" i="2"/>
  <c r="AV53" i="2"/>
  <c r="AZ53" i="2"/>
  <c r="BF46" i="2"/>
  <c r="BF49" i="2"/>
  <c r="U26" i="2"/>
  <c r="AY26" i="2"/>
  <c r="BF20" i="2"/>
  <c r="BD24" i="2"/>
  <c r="BF24" i="2"/>
  <c r="BF48" i="2"/>
  <c r="BD47" i="2"/>
  <c r="M66" i="2"/>
  <c r="BC33" i="2"/>
  <c r="BD48" i="2"/>
  <c r="BD49" i="2"/>
  <c r="AE66" i="2"/>
  <c r="Y66" i="2"/>
  <c r="AI66" i="2" s="1"/>
  <c r="BF51" i="2"/>
  <c r="L66" i="2"/>
  <c r="J66" i="2"/>
  <c r="K66" i="2"/>
  <c r="BC19" i="2"/>
  <c r="BC22" i="2"/>
  <c r="BC25" i="2"/>
  <c r="BE19" i="2"/>
  <c r="BE23" i="2"/>
  <c r="AV40" i="2"/>
  <c r="BF33" i="2"/>
  <c r="BF37" i="2"/>
  <c r="AW53" i="2"/>
  <c r="BF47" i="2"/>
  <c r="BC20" i="2"/>
  <c r="BC23" i="2"/>
  <c r="AV26" i="2"/>
  <c r="BF19" i="2"/>
  <c r="BF23" i="2"/>
  <c r="AZ40" i="2"/>
  <c r="BE33" i="2"/>
  <c r="BE37" i="2"/>
  <c r="BA53" i="2"/>
  <c r="AX53" i="2"/>
  <c r="BB53" i="2"/>
  <c r="BE47" i="2"/>
  <c r="BE22" i="2"/>
  <c r="BF22" i="2"/>
  <c r="BD35" i="2"/>
  <c r="BF35" i="2"/>
  <c r="AY53" i="2"/>
  <c r="K53" i="2"/>
  <c r="M53" i="2"/>
  <c r="V53" i="2"/>
  <c r="X53" i="2"/>
  <c r="AG53" i="2"/>
  <c r="AI53" i="2"/>
  <c r="AR53" i="2"/>
  <c r="AT53" i="2"/>
  <c r="BC18" i="2"/>
  <c r="BC21" i="2"/>
  <c r="BC24" i="2"/>
  <c r="AZ26" i="2"/>
  <c r="AF26" i="2"/>
  <c r="AX26" i="2"/>
  <c r="BB26" i="2"/>
  <c r="BD34" i="2"/>
  <c r="BE49" i="2"/>
  <c r="BD50" i="2"/>
  <c r="BD51" i="2"/>
  <c r="BD52" i="2"/>
  <c r="BF52" i="2"/>
  <c r="BE48" i="2"/>
  <c r="BE52" i="2"/>
  <c r="W53" i="2"/>
  <c r="AS53" i="2"/>
  <c r="BD46" i="2"/>
  <c r="J53" i="2"/>
  <c r="U53" i="2"/>
  <c r="AF53" i="2"/>
  <c r="AQ53" i="2"/>
  <c r="BE45" i="2"/>
  <c r="L53" i="2"/>
  <c r="AH53" i="2"/>
  <c r="BF45" i="2"/>
  <c r="BD45" i="2"/>
  <c r="BA40" i="2"/>
  <c r="BB40" i="2"/>
  <c r="BF34" i="2"/>
  <c r="W26" i="2"/>
  <c r="X26" i="2"/>
  <c r="AH26" i="2"/>
  <c r="AI26" i="2"/>
  <c r="BD19" i="2"/>
  <c r="K40" i="2"/>
  <c r="M40" i="2"/>
  <c r="V40" i="2"/>
  <c r="X40" i="2"/>
  <c r="AG40" i="2"/>
  <c r="AI40" i="2"/>
  <c r="AR40" i="2"/>
  <c r="AT40" i="2"/>
  <c r="AW40" i="2"/>
  <c r="AX40" i="2"/>
  <c r="BE34" i="2"/>
  <c r="AW26" i="2"/>
  <c r="BF18" i="2"/>
  <c r="BD20" i="2"/>
  <c r="BD23" i="2"/>
  <c r="AY40" i="2"/>
  <c r="BE36" i="2"/>
  <c r="BD37" i="2"/>
  <c r="BD38" i="2"/>
  <c r="BD39" i="2"/>
  <c r="BF39" i="2"/>
  <c r="BE32" i="2"/>
  <c r="BE39" i="2"/>
  <c r="L40" i="2"/>
  <c r="W40" i="2"/>
  <c r="AS40" i="2"/>
  <c r="BD33" i="2"/>
  <c r="BD36" i="2"/>
  <c r="J40" i="2"/>
  <c r="U40" i="2"/>
  <c r="AF40" i="2"/>
  <c r="BE35" i="2"/>
  <c r="AH40" i="2"/>
  <c r="BF32" i="2"/>
  <c r="BD32" i="2"/>
  <c r="BE24" i="2"/>
  <c r="BD18" i="2"/>
  <c r="BD22" i="2"/>
  <c r="BE20" i="2"/>
  <c r="BE18" i="2"/>
  <c r="BD21" i="2"/>
  <c r="BD25" i="2"/>
  <c r="BA26" i="2"/>
  <c r="AQ26" i="2"/>
  <c r="AR26" i="2"/>
  <c r="V26" i="2"/>
  <c r="BA81" i="3"/>
  <c r="AZ81" i="3"/>
  <c r="AY81" i="3"/>
  <c r="AX81" i="3"/>
  <c r="AW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W81" i="3"/>
  <c r="V81" i="3"/>
  <c r="U81" i="3"/>
  <c r="T81" i="3"/>
  <c r="S81" i="3"/>
  <c r="R81" i="3"/>
  <c r="P81" i="3"/>
  <c r="O81" i="3"/>
  <c r="N81" i="3"/>
  <c r="M81" i="3"/>
  <c r="L81" i="3"/>
  <c r="K81" i="3"/>
  <c r="I81" i="3"/>
  <c r="H81" i="3"/>
  <c r="G81" i="3"/>
  <c r="F81" i="3"/>
  <c r="E81" i="3"/>
  <c r="D81" i="3"/>
  <c r="C81" i="3"/>
  <c r="BH80" i="3"/>
  <c r="AU80" i="3"/>
  <c r="AS80" i="3"/>
  <c r="AR80" i="3"/>
  <c r="X80" i="3"/>
  <c r="Q80" i="3"/>
  <c r="BH79" i="3"/>
  <c r="AU79" i="3"/>
  <c r="AS79" i="3"/>
  <c r="AR79" i="3"/>
  <c r="X79" i="3"/>
  <c r="Q79" i="3"/>
  <c r="BH78" i="3"/>
  <c r="AU78" i="3"/>
  <c r="AV78" i="3" s="1"/>
  <c r="AS78" i="3"/>
  <c r="AR78" i="3"/>
  <c r="X78" i="3"/>
  <c r="Q78" i="3"/>
  <c r="BH77" i="3"/>
  <c r="AU77" i="3"/>
  <c r="AV77" i="3" s="1"/>
  <c r="AS77" i="3"/>
  <c r="AR77" i="3"/>
  <c r="X77" i="3"/>
  <c r="Q77" i="3"/>
  <c r="BH76" i="3"/>
  <c r="AU76" i="3"/>
  <c r="AS76" i="3"/>
  <c r="AR76" i="3"/>
  <c r="X76" i="3"/>
  <c r="Q76" i="3"/>
  <c r="BH75" i="3"/>
  <c r="AU75" i="3"/>
  <c r="AS75" i="3"/>
  <c r="AR75" i="3"/>
  <c r="X75" i="3"/>
  <c r="Q75" i="3"/>
  <c r="BH74" i="3"/>
  <c r="AU74" i="3"/>
  <c r="AS74" i="3"/>
  <c r="AR74" i="3"/>
  <c r="X74" i="3"/>
  <c r="Q74" i="3"/>
  <c r="BA65" i="3"/>
  <c r="AZ65" i="3"/>
  <c r="AY65" i="3"/>
  <c r="AX65" i="3"/>
  <c r="AW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W65" i="3"/>
  <c r="V65" i="3"/>
  <c r="U65" i="3"/>
  <c r="T65" i="3"/>
  <c r="S65" i="3"/>
  <c r="R65" i="3"/>
  <c r="P65" i="3"/>
  <c r="O65" i="3"/>
  <c r="N65" i="3"/>
  <c r="M65" i="3"/>
  <c r="L65" i="3"/>
  <c r="K65" i="3"/>
  <c r="I65" i="3"/>
  <c r="H65" i="3"/>
  <c r="G65" i="3"/>
  <c r="F65" i="3"/>
  <c r="E65" i="3"/>
  <c r="D65" i="3"/>
  <c r="C65" i="3"/>
  <c r="BH64" i="3"/>
  <c r="BF64" i="3"/>
  <c r="BB64" i="3"/>
  <c r="AU64" i="3"/>
  <c r="BG64" i="3" s="1"/>
  <c r="AS64" i="3"/>
  <c r="AR64" i="3"/>
  <c r="X64" i="3"/>
  <c r="Q64" i="3"/>
  <c r="J64" i="3"/>
  <c r="BH63" i="3"/>
  <c r="BF63" i="3"/>
  <c r="BB63" i="3"/>
  <c r="AU63" i="3"/>
  <c r="BD63" i="3" s="1"/>
  <c r="AS63" i="3"/>
  <c r="AR63" i="3"/>
  <c r="X63" i="3"/>
  <c r="Q63" i="3"/>
  <c r="J63" i="3"/>
  <c r="BH62" i="3"/>
  <c r="BF62" i="3"/>
  <c r="BB62" i="3"/>
  <c r="AU62" i="3"/>
  <c r="BD62" i="3" s="1"/>
  <c r="AS62" i="3"/>
  <c r="AR62" i="3"/>
  <c r="X62" i="3"/>
  <c r="Q62" i="3"/>
  <c r="J62" i="3"/>
  <c r="BH61" i="3"/>
  <c r="BF61" i="3"/>
  <c r="BB61" i="3"/>
  <c r="AU61" i="3"/>
  <c r="BD61" i="3" s="1"/>
  <c r="AS61" i="3"/>
  <c r="AR61" i="3"/>
  <c r="X61" i="3"/>
  <c r="Q61" i="3"/>
  <c r="J61" i="3"/>
  <c r="BH60" i="3"/>
  <c r="BF60" i="3"/>
  <c r="BB60" i="3"/>
  <c r="AU60" i="3"/>
  <c r="BG60" i="3" s="1"/>
  <c r="AS60" i="3"/>
  <c r="AR60" i="3"/>
  <c r="X60" i="3"/>
  <c r="Q60" i="3"/>
  <c r="J60" i="3"/>
  <c r="BH59" i="3"/>
  <c r="BF59" i="3"/>
  <c r="BB59" i="3"/>
  <c r="AU59" i="3"/>
  <c r="BD59" i="3" s="1"/>
  <c r="AS59" i="3"/>
  <c r="AR59" i="3"/>
  <c r="X59" i="3"/>
  <c r="Q59" i="3"/>
  <c r="J59" i="3"/>
  <c r="BH58" i="3"/>
  <c r="BF58" i="3"/>
  <c r="BB58" i="3"/>
  <c r="AU58" i="3"/>
  <c r="BD58" i="3" s="1"/>
  <c r="AS58" i="3"/>
  <c r="AR58" i="3"/>
  <c r="X58" i="3"/>
  <c r="Q58" i="3"/>
  <c r="J58" i="3"/>
  <c r="BH57" i="3"/>
  <c r="BF57" i="3"/>
  <c r="BB57" i="3"/>
  <c r="AU57" i="3"/>
  <c r="BD57" i="3" s="1"/>
  <c r="AS57" i="3"/>
  <c r="AR57" i="3"/>
  <c r="X57" i="3"/>
  <c r="Q57" i="3"/>
  <c r="J57" i="3"/>
  <c r="BA48" i="3"/>
  <c r="AZ48" i="3"/>
  <c r="AY48" i="3"/>
  <c r="AX48" i="3"/>
  <c r="AW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W48" i="3"/>
  <c r="V48" i="3"/>
  <c r="U48" i="3"/>
  <c r="T48" i="3"/>
  <c r="S48" i="3"/>
  <c r="R48" i="3"/>
  <c r="BN48" i="3" s="1"/>
  <c r="P48" i="3"/>
  <c r="O48" i="3"/>
  <c r="N48" i="3"/>
  <c r="M48" i="3"/>
  <c r="L48" i="3"/>
  <c r="K48" i="3"/>
  <c r="I48" i="3"/>
  <c r="H48" i="3"/>
  <c r="G48" i="3"/>
  <c r="F48" i="3"/>
  <c r="E48" i="3"/>
  <c r="D48" i="3"/>
  <c r="BJ48" i="3" s="1"/>
  <c r="C48" i="3"/>
  <c r="BH47" i="3"/>
  <c r="BF47" i="3"/>
  <c r="BB47" i="3"/>
  <c r="AU47" i="3"/>
  <c r="AS47" i="3"/>
  <c r="AR47" i="3"/>
  <c r="X47" i="3"/>
  <c r="Q47" i="3"/>
  <c r="J47" i="3"/>
  <c r="BH46" i="3"/>
  <c r="BF46" i="3"/>
  <c r="BB46" i="3"/>
  <c r="AU46" i="3"/>
  <c r="AS46" i="3"/>
  <c r="AR46" i="3"/>
  <c r="X46" i="3"/>
  <c r="Q46" i="3"/>
  <c r="J46" i="3"/>
  <c r="BH45" i="3"/>
  <c r="BF45" i="3"/>
  <c r="BB45" i="3"/>
  <c r="AU45" i="3"/>
  <c r="AS45" i="3"/>
  <c r="AR45" i="3"/>
  <c r="X45" i="3"/>
  <c r="Q45" i="3"/>
  <c r="J45" i="3"/>
  <c r="BH44" i="3"/>
  <c r="BF44" i="3"/>
  <c r="BB44" i="3"/>
  <c r="AU44" i="3"/>
  <c r="AS44" i="3"/>
  <c r="AR44" i="3"/>
  <c r="X44" i="3"/>
  <c r="Q44" i="3"/>
  <c r="J44" i="3"/>
  <c r="BH43" i="3"/>
  <c r="BF43" i="3"/>
  <c r="BB43" i="3"/>
  <c r="AU43" i="3"/>
  <c r="AS43" i="3"/>
  <c r="AR43" i="3"/>
  <c r="X43" i="3"/>
  <c r="Q43" i="3"/>
  <c r="J43" i="3"/>
  <c r="BH42" i="3"/>
  <c r="BF42" i="3"/>
  <c r="BB42" i="3"/>
  <c r="AU42" i="3"/>
  <c r="AS42" i="3"/>
  <c r="AR42" i="3"/>
  <c r="X42" i="3"/>
  <c r="Q42" i="3"/>
  <c r="J42" i="3"/>
  <c r="BH41" i="3"/>
  <c r="BF41" i="3"/>
  <c r="BB41" i="3"/>
  <c r="AU41" i="3"/>
  <c r="AS41" i="3"/>
  <c r="AR41" i="3"/>
  <c r="X41" i="3"/>
  <c r="Q41" i="3"/>
  <c r="J41" i="3"/>
  <c r="BH40" i="3"/>
  <c r="BF40" i="3"/>
  <c r="BB40" i="3"/>
  <c r="AU40" i="3"/>
  <c r="AS40" i="3"/>
  <c r="AR40" i="3"/>
  <c r="X40" i="3"/>
  <c r="Q40" i="3"/>
  <c r="J40" i="3"/>
  <c r="BD40" i="3" l="1"/>
  <c r="BM40" i="3"/>
  <c r="BK40" i="3"/>
  <c r="BO40" i="3"/>
  <c r="BD41" i="3"/>
  <c r="BO41" i="3"/>
  <c r="BK41" i="3"/>
  <c r="BM41" i="3"/>
  <c r="BD45" i="3"/>
  <c r="BK45" i="3"/>
  <c r="BO45" i="3"/>
  <c r="BM45" i="3"/>
  <c r="BD42" i="3"/>
  <c r="BM42" i="3"/>
  <c r="BK42" i="3"/>
  <c r="BO42" i="3"/>
  <c r="BD46" i="3"/>
  <c r="BM46" i="3"/>
  <c r="BK46" i="3"/>
  <c r="BO46" i="3"/>
  <c r="BL48" i="3"/>
  <c r="AD49" i="3"/>
  <c r="BD44" i="3"/>
  <c r="BM44" i="3"/>
  <c r="BO44" i="3"/>
  <c r="BK44" i="3"/>
  <c r="BG43" i="3"/>
  <c r="BO43" i="3"/>
  <c r="BK43" i="3"/>
  <c r="BM43" i="3"/>
  <c r="BG47" i="3"/>
  <c r="BK47" i="3"/>
  <c r="BO47" i="3"/>
  <c r="BM47" i="3"/>
  <c r="BG75" i="3"/>
  <c r="AV75" i="3"/>
  <c r="BG79" i="3"/>
  <c r="AV79" i="3"/>
  <c r="BG74" i="3"/>
  <c r="AV74" i="3"/>
  <c r="BG76" i="3"/>
  <c r="AV76" i="3"/>
  <c r="BG80" i="3"/>
  <c r="AV80" i="3"/>
  <c r="Z81" i="3"/>
  <c r="BC58" i="3"/>
  <c r="BF81" i="3"/>
  <c r="BD77" i="3"/>
  <c r="BG77" i="3"/>
  <c r="Y61" i="3"/>
  <c r="BE61" i="3" s="1"/>
  <c r="BD78" i="3"/>
  <c r="BG78" i="3"/>
  <c r="AT40" i="3"/>
  <c r="Y40" i="3"/>
  <c r="BE40" i="3" s="1"/>
  <c r="Y42" i="3"/>
  <c r="BE42" i="3" s="1"/>
  <c r="AT43" i="3"/>
  <c r="BG59" i="3"/>
  <c r="AT63" i="3"/>
  <c r="BC47" i="3"/>
  <c r="BD60" i="3"/>
  <c r="AT45" i="3"/>
  <c r="BC40" i="3"/>
  <c r="Y41" i="3"/>
  <c r="BE41" i="3" s="1"/>
  <c r="AT42" i="3"/>
  <c r="Y44" i="3"/>
  <c r="BE44" i="3" s="1"/>
  <c r="BC42" i="3"/>
  <c r="Y46" i="3"/>
  <c r="BE46" i="3" s="1"/>
  <c r="BG46" i="3"/>
  <c r="BH48" i="3"/>
  <c r="BC60" i="3"/>
  <c r="AT60" i="3"/>
  <c r="BC63" i="3"/>
  <c r="AT64" i="3"/>
  <c r="BD64" i="3"/>
  <c r="BH81" i="3"/>
  <c r="BC44" i="3"/>
  <c r="BD47" i="3"/>
  <c r="BC64" i="3"/>
  <c r="BH65" i="3"/>
  <c r="BF53" i="2"/>
  <c r="AG66" i="2"/>
  <c r="BF26" i="2"/>
  <c r="BD26" i="2"/>
  <c r="AH66" i="2"/>
  <c r="BE53" i="2"/>
  <c r="BD75" i="3"/>
  <c r="BD79" i="3"/>
  <c r="BG42" i="3"/>
  <c r="AT44" i="3"/>
  <c r="BC46" i="3"/>
  <c r="AT47" i="3"/>
  <c r="Y58" i="3"/>
  <c r="BE58" i="3" s="1"/>
  <c r="BC61" i="3"/>
  <c r="AT61" i="3"/>
  <c r="BD74" i="3"/>
  <c r="AT80" i="3"/>
  <c r="BG63" i="3"/>
  <c r="BD43" i="3"/>
  <c r="Y59" i="3"/>
  <c r="BE59" i="3" s="1"/>
  <c r="Y62" i="3"/>
  <c r="BE62" i="3" s="1"/>
  <c r="AT41" i="3"/>
  <c r="BC43" i="3"/>
  <c r="Y45" i="3"/>
  <c r="BE45" i="3" s="1"/>
  <c r="BC59" i="3"/>
  <c r="Y63" i="3"/>
  <c r="BE63" i="3" s="1"/>
  <c r="BD76" i="3"/>
  <c r="BD80" i="3"/>
  <c r="BB81" i="3"/>
  <c r="AT57" i="3"/>
  <c r="Y57" i="3"/>
  <c r="BE57" i="3" s="1"/>
  <c r="BC57" i="3"/>
  <c r="Q65" i="3"/>
  <c r="AU48" i="3"/>
  <c r="BD48" i="3" s="1"/>
  <c r="Q48" i="3"/>
  <c r="X48" i="3"/>
  <c r="AU65" i="3"/>
  <c r="BD65" i="3" s="1"/>
  <c r="X65" i="3"/>
  <c r="AT46" i="3"/>
  <c r="AS48" i="3"/>
  <c r="AT58" i="3"/>
  <c r="AS65" i="3"/>
  <c r="AR48" i="3"/>
  <c r="AT59" i="3"/>
  <c r="AT62" i="3"/>
  <c r="AR65" i="3"/>
  <c r="BE40" i="2"/>
  <c r="BD40" i="2"/>
  <c r="BE26" i="2"/>
  <c r="BF40" i="2"/>
  <c r="BC53" i="2"/>
  <c r="BC40" i="2"/>
  <c r="BD53" i="2"/>
  <c r="BC26" i="2"/>
  <c r="AT75" i="3"/>
  <c r="AT76" i="3"/>
  <c r="AT79" i="3"/>
  <c r="AS81" i="3"/>
  <c r="AT74" i="3"/>
  <c r="AT77" i="3"/>
  <c r="AT78" i="3"/>
  <c r="AR81" i="3"/>
  <c r="X81" i="3"/>
  <c r="Q81" i="3"/>
  <c r="AU81" i="3"/>
  <c r="J81" i="3"/>
  <c r="J65" i="3"/>
  <c r="BG58" i="3"/>
  <c r="Y60" i="3"/>
  <c r="BE60" i="3" s="1"/>
  <c r="BC62" i="3"/>
  <c r="BG62" i="3"/>
  <c r="Y64" i="3"/>
  <c r="BE64" i="3" s="1"/>
  <c r="BB65" i="3"/>
  <c r="BF65" i="3"/>
  <c r="BG57" i="3"/>
  <c r="BG61" i="3"/>
  <c r="J48" i="3"/>
  <c r="BC41" i="3"/>
  <c r="BG41" i="3"/>
  <c r="Y43" i="3"/>
  <c r="BE43" i="3" s="1"/>
  <c r="BC45" i="3"/>
  <c r="BG45" i="3"/>
  <c r="Y47" i="3"/>
  <c r="BE47" i="3" s="1"/>
  <c r="BB48" i="3"/>
  <c r="BF48" i="3"/>
  <c r="BG40" i="3"/>
  <c r="BG44" i="3"/>
  <c r="BM48" i="3" l="1"/>
  <c r="BO48" i="3"/>
  <c r="AE49" i="3"/>
  <c r="BK48" i="3"/>
  <c r="BG81" i="3"/>
  <c r="AV81" i="3"/>
  <c r="AT81" i="3"/>
  <c r="BC65" i="3"/>
  <c r="BG48" i="3"/>
  <c r="BC48" i="3"/>
  <c r="AT48" i="3"/>
  <c r="BD81" i="3"/>
  <c r="AT65" i="3"/>
  <c r="BG65" i="3"/>
  <c r="BC81" i="3"/>
  <c r="Y65" i="3"/>
  <c r="BE65" i="3" s="1"/>
  <c r="Y48" i="3"/>
  <c r="BE48" i="3" l="1"/>
  <c r="BA32" i="3"/>
  <c r="AZ32" i="3"/>
  <c r="AY32" i="3"/>
  <c r="AX32" i="3"/>
  <c r="AW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W32" i="3"/>
  <c r="V32" i="3"/>
  <c r="U32" i="3"/>
  <c r="T32" i="3"/>
  <c r="S32" i="3"/>
  <c r="R32" i="3"/>
  <c r="P32" i="3"/>
  <c r="O32" i="3"/>
  <c r="N32" i="3"/>
  <c r="M32" i="3"/>
  <c r="L32" i="3"/>
  <c r="K32" i="3"/>
  <c r="I32" i="3"/>
  <c r="H32" i="3"/>
  <c r="G32" i="3"/>
  <c r="F32" i="3"/>
  <c r="E32" i="3"/>
  <c r="D32" i="3"/>
  <c r="C32" i="3"/>
  <c r="BH31" i="3"/>
  <c r="BF31" i="3"/>
  <c r="BB31" i="3"/>
  <c r="AU31" i="3"/>
  <c r="AS31" i="3"/>
  <c r="AR31" i="3"/>
  <c r="X31" i="3"/>
  <c r="Q31" i="3"/>
  <c r="J31" i="3"/>
  <c r="BH30" i="3"/>
  <c r="BF30" i="3"/>
  <c r="BB30" i="3"/>
  <c r="AU30" i="3"/>
  <c r="AS30" i="3"/>
  <c r="AR30" i="3"/>
  <c r="X30" i="3"/>
  <c r="Q30" i="3"/>
  <c r="J30" i="3"/>
  <c r="BH29" i="3"/>
  <c r="BF29" i="3"/>
  <c r="BB29" i="3"/>
  <c r="AU29" i="3"/>
  <c r="AS29" i="3"/>
  <c r="AR29" i="3"/>
  <c r="X29" i="3"/>
  <c r="Q29" i="3"/>
  <c r="J29" i="3"/>
  <c r="BH28" i="3"/>
  <c r="BF28" i="3"/>
  <c r="BB28" i="3"/>
  <c r="AU28" i="3"/>
  <c r="AS28" i="3"/>
  <c r="AR28" i="3"/>
  <c r="X28" i="3"/>
  <c r="Q28" i="3"/>
  <c r="J28" i="3"/>
  <c r="BH27" i="3"/>
  <c r="BF27" i="3"/>
  <c r="BB27" i="3"/>
  <c r="AU27" i="3"/>
  <c r="AS27" i="3"/>
  <c r="AR27" i="3"/>
  <c r="X27" i="3"/>
  <c r="Q27" i="3"/>
  <c r="J27" i="3"/>
  <c r="BH26" i="3"/>
  <c r="BF26" i="3"/>
  <c r="BB26" i="3"/>
  <c r="AU26" i="3"/>
  <c r="AS26" i="3"/>
  <c r="AR26" i="3"/>
  <c r="X26" i="3"/>
  <c r="Q26" i="3"/>
  <c r="J26" i="3"/>
  <c r="BH25" i="3"/>
  <c r="BF25" i="3"/>
  <c r="BB25" i="3"/>
  <c r="AU25" i="3"/>
  <c r="AS25" i="3"/>
  <c r="AR25" i="3"/>
  <c r="X25" i="3"/>
  <c r="Q25" i="3"/>
  <c r="J25" i="3"/>
  <c r="BH24" i="3"/>
  <c r="BF24" i="3"/>
  <c r="BB24" i="3"/>
  <c r="AU24" i="3"/>
  <c r="AS24" i="3"/>
  <c r="AR24" i="3"/>
  <c r="X24" i="3"/>
  <c r="Q24" i="3"/>
  <c r="J24" i="3"/>
  <c r="BG25" i="3" l="1"/>
  <c r="AV25" i="3"/>
  <c r="BG29" i="3"/>
  <c r="AV29" i="3"/>
  <c r="BD26" i="3"/>
  <c r="AV26" i="3"/>
  <c r="BD30" i="3"/>
  <c r="AV30" i="3"/>
  <c r="BD27" i="3"/>
  <c r="AV27" i="3"/>
  <c r="BD31" i="3"/>
  <c r="AV31" i="3"/>
  <c r="BD24" i="3"/>
  <c r="AV24" i="3"/>
  <c r="BG28" i="3"/>
  <c r="AV28" i="3"/>
  <c r="BH32" i="3"/>
  <c r="AT27" i="3"/>
  <c r="Y26" i="3"/>
  <c r="BE26" i="3" s="1"/>
  <c r="BC29" i="3"/>
  <c r="BD28" i="3"/>
  <c r="AT31" i="3"/>
  <c r="AT25" i="3"/>
  <c r="AT24" i="3"/>
  <c r="BF32" i="3"/>
  <c r="BC26" i="3"/>
  <c r="BD29" i="3"/>
  <c r="Y30" i="3"/>
  <c r="BE30" i="3" s="1"/>
  <c r="BG24" i="3"/>
  <c r="Y25" i="3"/>
  <c r="BE25" i="3" s="1"/>
  <c r="AT26" i="3"/>
  <c r="AT29" i="3"/>
  <c r="Y31" i="3"/>
  <c r="BE31" i="3" s="1"/>
  <c r="BG31" i="3"/>
  <c r="BG27" i="3"/>
  <c r="Y24" i="3"/>
  <c r="BE24" i="3" s="1"/>
  <c r="BD25" i="3"/>
  <c r="BC25" i="3"/>
  <c r="Y27" i="3"/>
  <c r="BE27" i="3" s="1"/>
  <c r="Y28" i="3"/>
  <c r="BE28" i="3" s="1"/>
  <c r="Y29" i="3"/>
  <c r="BE29" i="3" s="1"/>
  <c r="BC30" i="3"/>
  <c r="AS32" i="3"/>
  <c r="AR32" i="3"/>
  <c r="X32" i="3"/>
  <c r="AT28" i="3"/>
  <c r="AT30" i="3"/>
  <c r="Q32" i="3"/>
  <c r="J32" i="3"/>
  <c r="BC24" i="3"/>
  <c r="BC28" i="3"/>
  <c r="BC27" i="3"/>
  <c r="BC31" i="3"/>
  <c r="AU32" i="3"/>
  <c r="AV32" i="3" s="1"/>
  <c r="BG26" i="3"/>
  <c r="BG30" i="3"/>
  <c r="BB32" i="3"/>
  <c r="AT32" i="3" l="1"/>
  <c r="Y32" i="3"/>
  <c r="BC32" i="3"/>
  <c r="BD32" i="3"/>
  <c r="BG32" i="3"/>
  <c r="BE32" i="3" l="1"/>
  <c r="AV5" i="2"/>
  <c r="AV59" i="2" s="1"/>
  <c r="AW5" i="2"/>
  <c r="AX5" i="2"/>
  <c r="AX59" i="2" s="1"/>
  <c r="AY5" i="2"/>
  <c r="AY59" i="2" s="1"/>
  <c r="AZ5" i="2"/>
  <c r="AZ59" i="2" s="1"/>
  <c r="BG59" i="2" s="1"/>
  <c r="BA5" i="2"/>
  <c r="BA59" i="2" s="1"/>
  <c r="BF59" i="2" s="1"/>
  <c r="BB5" i="2"/>
  <c r="BB59" i="2" s="1"/>
  <c r="AV6" i="2"/>
  <c r="AV60" i="2" s="1"/>
  <c r="AW6" i="2"/>
  <c r="AW60" i="2" s="1"/>
  <c r="AX6" i="2"/>
  <c r="AX60" i="2" s="1"/>
  <c r="AY6" i="2"/>
  <c r="AY60" i="2" s="1"/>
  <c r="AZ6" i="2"/>
  <c r="AZ60" i="2" s="1"/>
  <c r="BG60" i="2" s="1"/>
  <c r="BA6" i="2"/>
  <c r="BA60" i="2" s="1"/>
  <c r="BF60" i="2" s="1"/>
  <c r="BB6" i="2"/>
  <c r="BB60" i="2" s="1"/>
  <c r="AV7" i="2"/>
  <c r="AV61" i="2" s="1"/>
  <c r="AW7" i="2"/>
  <c r="AW61" i="2" s="1"/>
  <c r="AX7" i="2"/>
  <c r="AX61" i="2" s="1"/>
  <c r="AY7" i="2"/>
  <c r="AY61" i="2" s="1"/>
  <c r="AZ7" i="2"/>
  <c r="AZ61" i="2" s="1"/>
  <c r="BG61" i="2" s="1"/>
  <c r="BA7" i="2"/>
  <c r="BA61" i="2" s="1"/>
  <c r="BB7" i="2"/>
  <c r="BB61" i="2" s="1"/>
  <c r="AV8" i="2"/>
  <c r="AV62" i="2" s="1"/>
  <c r="AW8" i="2"/>
  <c r="AW62" i="2" s="1"/>
  <c r="AX8" i="2"/>
  <c r="AX62" i="2" s="1"/>
  <c r="AY8" i="2"/>
  <c r="AY62" i="2" s="1"/>
  <c r="AZ8" i="2"/>
  <c r="AZ62" i="2" s="1"/>
  <c r="BG62" i="2" s="1"/>
  <c r="BA8" i="2"/>
  <c r="BA62" i="2" s="1"/>
  <c r="BF62" i="2" s="1"/>
  <c r="BB8" i="2"/>
  <c r="BB62" i="2" s="1"/>
  <c r="AV9" i="2"/>
  <c r="AV63" i="2" s="1"/>
  <c r="AW9" i="2"/>
  <c r="AW63" i="2" s="1"/>
  <c r="AX9" i="2"/>
  <c r="AX63" i="2" s="1"/>
  <c r="AY9" i="2"/>
  <c r="AY63" i="2" s="1"/>
  <c r="AZ9" i="2"/>
  <c r="AZ63" i="2" s="1"/>
  <c r="BG63" i="2" s="1"/>
  <c r="BA9" i="2"/>
  <c r="BA63" i="2" s="1"/>
  <c r="BF63" i="2" s="1"/>
  <c r="BB9" i="2"/>
  <c r="BB63" i="2" s="1"/>
  <c r="AV10" i="2"/>
  <c r="AV64" i="2" s="1"/>
  <c r="AW10" i="2"/>
  <c r="AW64" i="2" s="1"/>
  <c r="AX10" i="2"/>
  <c r="AX64" i="2" s="1"/>
  <c r="AY10" i="2"/>
  <c r="AY64" i="2" s="1"/>
  <c r="AZ10" i="2"/>
  <c r="AZ64" i="2" s="1"/>
  <c r="BG64" i="2" s="1"/>
  <c r="BA10" i="2"/>
  <c r="BA64" i="2" s="1"/>
  <c r="BF64" i="2" s="1"/>
  <c r="BB10" i="2"/>
  <c r="BB64" i="2" s="1"/>
  <c r="AV11" i="2"/>
  <c r="AV65" i="2" s="1"/>
  <c r="AW11" i="2"/>
  <c r="AW65" i="2" s="1"/>
  <c r="AX11" i="2"/>
  <c r="AX65" i="2" s="1"/>
  <c r="AY11" i="2"/>
  <c r="AY65" i="2" s="1"/>
  <c r="AZ11" i="2"/>
  <c r="AZ65" i="2" s="1"/>
  <c r="BG65" i="2" s="1"/>
  <c r="BA11" i="2"/>
  <c r="BA65" i="2" s="1"/>
  <c r="BB11" i="2"/>
  <c r="BB65" i="2" s="1"/>
  <c r="AW4" i="2"/>
  <c r="AW58" i="2" s="1"/>
  <c r="AX4" i="2"/>
  <c r="AX58" i="2" s="1"/>
  <c r="AX66" i="2" s="1"/>
  <c r="AY4" i="2"/>
  <c r="AY58" i="2" s="1"/>
  <c r="AZ4" i="2"/>
  <c r="AZ58" i="2" s="1"/>
  <c r="BA4" i="2"/>
  <c r="BA58" i="2" s="1"/>
  <c r="BB4" i="2"/>
  <c r="BB58" i="2" s="1"/>
  <c r="AV4" i="2"/>
  <c r="AV58" i="2" s="1"/>
  <c r="BE62" i="2" l="1"/>
  <c r="BD62" i="2"/>
  <c r="BF58" i="2"/>
  <c r="BE58" i="2"/>
  <c r="BD58" i="2"/>
  <c r="BE63" i="2"/>
  <c r="BD63" i="2"/>
  <c r="BE5" i="2"/>
  <c r="AW59" i="2"/>
  <c r="BG58" i="2"/>
  <c r="BD65" i="2"/>
  <c r="BD64" i="2"/>
  <c r="BE64" i="2"/>
  <c r="BD60" i="2"/>
  <c r="BE60" i="2"/>
  <c r="AY66" i="2"/>
  <c r="BF65" i="2"/>
  <c r="BE65" i="2"/>
  <c r="BF61" i="2"/>
  <c r="BE61" i="2"/>
  <c r="BD61" i="2"/>
  <c r="BE4" i="2"/>
  <c r="BF9" i="2"/>
  <c r="BF8" i="2"/>
  <c r="BE8" i="2"/>
  <c r="BE9" i="2"/>
  <c r="BF5" i="2"/>
  <c r="BD8" i="2"/>
  <c r="BF11" i="2"/>
  <c r="BF10" i="2"/>
  <c r="BC7" i="2"/>
  <c r="BC61" i="2" s="1"/>
  <c r="BF6" i="2"/>
  <c r="BD9" i="2"/>
  <c r="BD5" i="2"/>
  <c r="AX12" i="2"/>
  <c r="BC11" i="2"/>
  <c r="BC65" i="2" s="1"/>
  <c r="BA12" i="2"/>
  <c r="BA66" i="2" s="1"/>
  <c r="AY12" i="2"/>
  <c r="BC8" i="2"/>
  <c r="BC62" i="2" s="1"/>
  <c r="BB12" i="2"/>
  <c r="BB66" i="2" s="1"/>
  <c r="BF4" i="2"/>
  <c r="BD6" i="2"/>
  <c r="BD11" i="2"/>
  <c r="BC10" i="2"/>
  <c r="BC64" i="2" s="1"/>
  <c r="BC9" i="2"/>
  <c r="BC63" i="2" s="1"/>
  <c r="BC6" i="2"/>
  <c r="BC60" i="2" s="1"/>
  <c r="AW12" i="2"/>
  <c r="BD10" i="2"/>
  <c r="BD7" i="2"/>
  <c r="BC4" i="2"/>
  <c r="BC58" i="2" s="1"/>
  <c r="BE6" i="2"/>
  <c r="BE7" i="2"/>
  <c r="BE10" i="2"/>
  <c r="BE11" i="2"/>
  <c r="BF7" i="2"/>
  <c r="BC5" i="2"/>
  <c r="BC59" i="2" s="1"/>
  <c r="AZ12" i="2"/>
  <c r="AZ66" i="2" s="1"/>
  <c r="AV12" i="2"/>
  <c r="AV66" i="2" s="1"/>
  <c r="BD4" i="2"/>
  <c r="S15" i="3"/>
  <c r="BG66" i="2" l="1"/>
  <c r="BF66" i="2"/>
  <c r="BD59" i="2"/>
  <c r="BE59" i="2"/>
  <c r="AW66" i="2"/>
  <c r="BF12" i="2"/>
  <c r="BC12" i="2"/>
  <c r="BC66" i="2" s="1"/>
  <c r="BD12" i="2"/>
  <c r="BE12" i="2"/>
  <c r="BE66" i="2" l="1"/>
  <c r="BD66" i="2"/>
  <c r="AT11" i="2"/>
  <c r="AS11" i="2"/>
  <c r="AR11" i="2"/>
  <c r="AT10" i="2"/>
  <c r="AS10" i="2"/>
  <c r="AR10" i="2"/>
  <c r="AT9" i="2"/>
  <c r="AS9" i="2"/>
  <c r="AR9" i="2"/>
  <c r="AT8" i="2"/>
  <c r="AS8" i="2"/>
  <c r="AR8" i="2"/>
  <c r="AT7" i="2"/>
  <c r="AS7" i="2"/>
  <c r="AR7" i="2"/>
  <c r="AT6" i="2"/>
  <c r="AS6" i="2"/>
  <c r="AR6" i="2"/>
  <c r="AT5" i="2"/>
  <c r="AS5" i="2"/>
  <c r="AR5" i="2"/>
  <c r="AT4" i="2"/>
  <c r="AS4" i="2"/>
  <c r="AR4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M4" i="2"/>
  <c r="L4" i="2"/>
  <c r="K4" i="2"/>
  <c r="C15" i="3" l="1"/>
  <c r="BA15" i="3" l="1"/>
  <c r="AZ15" i="3"/>
  <c r="AY15" i="3"/>
  <c r="AX15" i="3"/>
  <c r="AW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W15" i="3"/>
  <c r="V15" i="3"/>
  <c r="U15" i="3"/>
  <c r="T15" i="3"/>
  <c r="R15" i="3"/>
  <c r="P15" i="3"/>
  <c r="O15" i="3"/>
  <c r="N15" i="3"/>
  <c r="M15" i="3"/>
  <c r="L15" i="3"/>
  <c r="K15" i="3"/>
  <c r="I15" i="3"/>
  <c r="H15" i="3"/>
  <c r="G15" i="3"/>
  <c r="F15" i="3"/>
  <c r="E15" i="3"/>
  <c r="D15" i="3"/>
  <c r="BH14" i="3"/>
  <c r="BF14" i="3"/>
  <c r="BB14" i="3"/>
  <c r="AU14" i="3"/>
  <c r="BG14" i="3" s="1"/>
  <c r="AS14" i="3"/>
  <c r="AR14" i="3"/>
  <c r="X14" i="3"/>
  <c r="Q14" i="3"/>
  <c r="J14" i="3"/>
  <c r="J80" i="3" s="1"/>
  <c r="BH13" i="3"/>
  <c r="BF13" i="3"/>
  <c r="BB13" i="3"/>
  <c r="AU13" i="3"/>
  <c r="BD13" i="3" s="1"/>
  <c r="AS13" i="3"/>
  <c r="AR13" i="3"/>
  <c r="X13" i="3"/>
  <c r="Q13" i="3"/>
  <c r="J13" i="3"/>
  <c r="J79" i="3" s="1"/>
  <c r="BH12" i="3"/>
  <c r="BF12" i="3"/>
  <c r="BB12" i="3"/>
  <c r="AU12" i="3"/>
  <c r="BG12" i="3" s="1"/>
  <c r="AS12" i="3"/>
  <c r="AR12" i="3"/>
  <c r="X12" i="3"/>
  <c r="Q12" i="3"/>
  <c r="J12" i="3"/>
  <c r="J78" i="3" s="1"/>
  <c r="BH11" i="3"/>
  <c r="BF11" i="3"/>
  <c r="BB11" i="3"/>
  <c r="AU11" i="3"/>
  <c r="BD11" i="3" s="1"/>
  <c r="AS11" i="3"/>
  <c r="AR11" i="3"/>
  <c r="X11" i="3"/>
  <c r="Q11" i="3"/>
  <c r="J11" i="3"/>
  <c r="J77" i="3" s="1"/>
  <c r="BH10" i="3"/>
  <c r="BF10" i="3"/>
  <c r="BB10" i="3"/>
  <c r="AU10" i="3"/>
  <c r="BG10" i="3" s="1"/>
  <c r="AS10" i="3"/>
  <c r="AR10" i="3"/>
  <c r="X10" i="3"/>
  <c r="Q10" i="3"/>
  <c r="J10" i="3"/>
  <c r="J76" i="3" s="1"/>
  <c r="BH9" i="3"/>
  <c r="BF9" i="3"/>
  <c r="BB9" i="3"/>
  <c r="AU9" i="3"/>
  <c r="BD9" i="3" s="1"/>
  <c r="AS9" i="3"/>
  <c r="AR9" i="3"/>
  <c r="X9" i="3"/>
  <c r="Q9" i="3"/>
  <c r="J9" i="3"/>
  <c r="J75" i="3" s="1"/>
  <c r="BH8" i="3"/>
  <c r="BF8" i="3"/>
  <c r="BB8" i="3"/>
  <c r="AU8" i="3"/>
  <c r="BG8" i="3" s="1"/>
  <c r="AS8" i="3"/>
  <c r="AR8" i="3"/>
  <c r="X8" i="3"/>
  <c r="Q8" i="3"/>
  <c r="J8" i="3"/>
  <c r="J74" i="3" s="1"/>
  <c r="BH7" i="3"/>
  <c r="BF7" i="3"/>
  <c r="BB7" i="3"/>
  <c r="AU7" i="3"/>
  <c r="AS7" i="3"/>
  <c r="AS73" i="3" s="1"/>
  <c r="AR7" i="3"/>
  <c r="AR73" i="3" s="1"/>
  <c r="X7" i="3"/>
  <c r="X73" i="3" s="1"/>
  <c r="Q7" i="3"/>
  <c r="Q73" i="3" s="1"/>
  <c r="J7" i="3"/>
  <c r="J73" i="3" s="1"/>
  <c r="BC76" i="3" l="1"/>
  <c r="Y76" i="3"/>
  <c r="BC80" i="3"/>
  <c r="Y80" i="3"/>
  <c r="BC75" i="3"/>
  <c r="Y75" i="3"/>
  <c r="BC77" i="3"/>
  <c r="Y77" i="3"/>
  <c r="Y79" i="3"/>
  <c r="BC79" i="3"/>
  <c r="Y74" i="3"/>
  <c r="BC74" i="3"/>
  <c r="Y78" i="3"/>
  <c r="BC78" i="3"/>
  <c r="BC73" i="3"/>
  <c r="BD7" i="3"/>
  <c r="AU73" i="3"/>
  <c r="J15" i="3"/>
  <c r="AT14" i="3"/>
  <c r="BC11" i="3"/>
  <c r="AT8" i="3"/>
  <c r="AT11" i="3"/>
  <c r="AT12" i="3"/>
  <c r="Y11" i="3"/>
  <c r="BE11" i="3" s="1"/>
  <c r="BC14" i="3"/>
  <c r="BH15" i="3"/>
  <c r="AU15" i="3"/>
  <c r="BC8" i="3"/>
  <c r="BC7" i="3"/>
  <c r="BC9" i="3"/>
  <c r="X15" i="3"/>
  <c r="AT7" i="3"/>
  <c r="AT73" i="3" s="1"/>
  <c r="Y8" i="3"/>
  <c r="BE8" i="3" s="1"/>
  <c r="Q15" i="3"/>
  <c r="AT9" i="3"/>
  <c r="AT10" i="3"/>
  <c r="AT13" i="3"/>
  <c r="AR15" i="3"/>
  <c r="AS15" i="3"/>
  <c r="BC12" i="3"/>
  <c r="Y7" i="3"/>
  <c r="BC10" i="3"/>
  <c r="Y12" i="3"/>
  <c r="BE12" i="3" s="1"/>
  <c r="BC13" i="3"/>
  <c r="BG7" i="3"/>
  <c r="Y9" i="3"/>
  <c r="BE9" i="3" s="1"/>
  <c r="BG11" i="3"/>
  <c r="Y13" i="3"/>
  <c r="BE13" i="3" s="1"/>
  <c r="BD8" i="3"/>
  <c r="BD12" i="3"/>
  <c r="BG9" i="3"/>
  <c r="BD10" i="3"/>
  <c r="BG13" i="3"/>
  <c r="BD14" i="3"/>
  <c r="Y10" i="3"/>
  <c r="BE10" i="3" s="1"/>
  <c r="Y14" i="3"/>
  <c r="BE14" i="3" s="1"/>
  <c r="BB15" i="3"/>
  <c r="BF15" i="3"/>
  <c r="BG73" i="3" l="1"/>
  <c r="AV73" i="3"/>
  <c r="BE75" i="3"/>
  <c r="AA75" i="3"/>
  <c r="BE76" i="3"/>
  <c r="AA76" i="3"/>
  <c r="BE78" i="3"/>
  <c r="AA78" i="3"/>
  <c r="BE79" i="3"/>
  <c r="AA79" i="3"/>
  <c r="BE77" i="3"/>
  <c r="AA77" i="3"/>
  <c r="BE80" i="3"/>
  <c r="AA80" i="3"/>
  <c r="BE74" i="3"/>
  <c r="AA74" i="3"/>
  <c r="BD73" i="3"/>
  <c r="BE7" i="3"/>
  <c r="Y73" i="3"/>
  <c r="BG15" i="3"/>
  <c r="BD15" i="3"/>
  <c r="BC15" i="3"/>
  <c r="AT15" i="3"/>
  <c r="Y15" i="3"/>
  <c r="BE15" i="3" l="1"/>
  <c r="Y50" i="3"/>
  <c r="BP73" i="3"/>
  <c r="AA73" i="3"/>
  <c r="Y81" i="3"/>
  <c r="BE73" i="3"/>
  <c r="AF5" i="2"/>
  <c r="AF59" i="2" s="1"/>
  <c r="AF6" i="2"/>
  <c r="AF60" i="2" s="1"/>
  <c r="AF7" i="2"/>
  <c r="AF61" i="2" s="1"/>
  <c r="AF8" i="2"/>
  <c r="AF62" i="2" s="1"/>
  <c r="AF9" i="2"/>
  <c r="AF63" i="2" s="1"/>
  <c r="AF10" i="2"/>
  <c r="AF64" i="2" s="1"/>
  <c r="AF11" i="2"/>
  <c r="AF65" i="2" s="1"/>
  <c r="BO73" i="3" l="1"/>
  <c r="AA81" i="3"/>
  <c r="BE81" i="3"/>
  <c r="Z12" i="2"/>
  <c r="AA12" i="2"/>
  <c r="AB12" i="2"/>
  <c r="AC12" i="2"/>
  <c r="AD12" i="2"/>
  <c r="AE12" i="2"/>
  <c r="Y12" i="2"/>
  <c r="AI12" i="2" l="1"/>
  <c r="AH12" i="2"/>
  <c r="AG12" i="2"/>
  <c r="AF12" i="2"/>
  <c r="AF66" i="2" s="1"/>
  <c r="AP12" i="2"/>
  <c r="AP66" i="2" s="1"/>
  <c r="AO12" i="2"/>
  <c r="AO66" i="2" s="1"/>
  <c r="AN12" i="2"/>
  <c r="AN66" i="2" s="1"/>
  <c r="AM12" i="2"/>
  <c r="AM66" i="2" s="1"/>
  <c r="AL12" i="2"/>
  <c r="AL66" i="2" s="1"/>
  <c r="AK12" i="2"/>
  <c r="AK66" i="2" s="1"/>
  <c r="AJ12" i="2"/>
  <c r="AJ66" i="2" s="1"/>
  <c r="AQ11" i="2"/>
  <c r="AQ65" i="2" s="1"/>
  <c r="AQ10" i="2"/>
  <c r="AQ64" i="2" s="1"/>
  <c r="AQ9" i="2"/>
  <c r="AQ63" i="2" s="1"/>
  <c r="AQ8" i="2"/>
  <c r="AQ62" i="2" s="1"/>
  <c r="AQ7" i="2"/>
  <c r="AQ61" i="2" s="1"/>
  <c r="AQ6" i="2"/>
  <c r="AQ60" i="2" s="1"/>
  <c r="AQ5" i="2"/>
  <c r="AQ59" i="2" s="1"/>
  <c r="AQ4" i="2"/>
  <c r="AQ58" i="2" s="1"/>
  <c r="U5" i="2"/>
  <c r="U59" i="2" s="1"/>
  <c r="U6" i="2"/>
  <c r="U60" i="2" s="1"/>
  <c r="U7" i="2"/>
  <c r="U61" i="2" s="1"/>
  <c r="U8" i="2"/>
  <c r="U62" i="2" s="1"/>
  <c r="U9" i="2"/>
  <c r="U63" i="2" s="1"/>
  <c r="U10" i="2"/>
  <c r="U64" i="2" s="1"/>
  <c r="U11" i="2"/>
  <c r="U65" i="2" s="1"/>
  <c r="N12" i="2"/>
  <c r="N66" i="2" s="1"/>
  <c r="J5" i="2"/>
  <c r="J6" i="2"/>
  <c r="J7" i="2"/>
  <c r="J8" i="2"/>
  <c r="J9" i="2"/>
  <c r="J10" i="2"/>
  <c r="J11" i="2"/>
  <c r="J4" i="2"/>
  <c r="D12" i="2"/>
  <c r="E12" i="2"/>
  <c r="F12" i="2"/>
  <c r="G12" i="2"/>
  <c r="H12" i="2"/>
  <c r="I12" i="2"/>
  <c r="C12" i="2"/>
  <c r="AR66" i="2" l="1"/>
  <c r="AS66" i="2"/>
  <c r="AT66" i="2"/>
  <c r="AT12" i="2"/>
  <c r="M12" i="2"/>
  <c r="K12" i="2"/>
  <c r="L12" i="2"/>
  <c r="AS12" i="2"/>
  <c r="AR12" i="2"/>
  <c r="AQ12" i="2"/>
  <c r="AQ66" i="2" s="1"/>
  <c r="J12" i="2"/>
  <c r="AF4" i="2" l="1"/>
  <c r="AF58" i="2" s="1"/>
  <c r="T12" i="2" l="1"/>
  <c r="T66" i="2" s="1"/>
  <c r="S12" i="2"/>
  <c r="R12" i="2"/>
  <c r="R66" i="2" s="1"/>
  <c r="Q12" i="2"/>
  <c r="Q66" i="2" s="1"/>
  <c r="P12" i="2"/>
  <c r="P66" i="2" s="1"/>
  <c r="O12" i="2"/>
  <c r="O66" i="2" s="1"/>
  <c r="U4" i="2"/>
  <c r="U58" i="2" s="1"/>
  <c r="W66" i="2" l="1"/>
  <c r="V66" i="2"/>
  <c r="X12" i="2"/>
  <c r="S66" i="2"/>
  <c r="X66" i="2" s="1"/>
  <c r="V12" i="2"/>
  <c r="W12" i="2"/>
  <c r="U12" i="2"/>
  <c r="U66" i="2" s="1"/>
</calcChain>
</file>

<file path=xl/sharedStrings.xml><?xml version="1.0" encoding="utf-8"?>
<sst xmlns="http://schemas.openxmlformats.org/spreadsheetml/2006/main" count="871" uniqueCount="99">
  <si>
    <t>TOTAL</t>
  </si>
  <si>
    <t>CODE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</si>
  <si>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</si>
  <si>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</si>
  <si>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</si>
  <si>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</si>
  <si>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</si>
  <si>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</si>
  <si>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</si>
  <si>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</si>
  <si>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</si>
  <si>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</si>
  <si>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</si>
  <si>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</si>
  <si>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</si>
  <si>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</si>
  <si>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DISTRICT</t>
  </si>
  <si>
    <t>PAKISTAN</t>
  </si>
  <si>
    <t xml:space="preserve">AJK </t>
  </si>
  <si>
    <t>Balochistan</t>
  </si>
  <si>
    <t>FATA</t>
  </si>
  <si>
    <t>GB</t>
  </si>
  <si>
    <t>Khyber Pakhtoonkuah</t>
  </si>
  <si>
    <t>Punjab</t>
  </si>
  <si>
    <t>Sindh</t>
  </si>
  <si>
    <t>ICT</t>
  </si>
  <si>
    <t>EXTRA-PULMONARY</t>
  </si>
  <si>
    <t>BACTRIOLOGICALLY CONFIRMED AND/OR  CLINICALLY DIAGNOSED</t>
  </si>
  <si>
    <t>TB-09-Q1-2015</t>
  </si>
  <si>
    <t>BLOCK 1</t>
  </si>
  <si>
    <t>BLOCK 3</t>
  </si>
  <si>
    <t>BLOCK 4</t>
  </si>
  <si>
    <t>CDR B+</t>
  </si>
  <si>
    <t>PROP B+</t>
  </si>
  <si>
    <t>CDR ALL FORMS</t>
  </si>
  <si>
    <t>PREVIOUSLY TREATED CASES</t>
  </si>
  <si>
    <t>CNR B+ve</t>
  </si>
  <si>
    <t>CNR ALL FORMS</t>
  </si>
  <si>
    <t>SUSPECT POSITIVITY RATE</t>
  </si>
  <si>
    <t>TB07-Q1 - 2016</t>
  </si>
  <si>
    <t>PULMONARY</t>
  </si>
  <si>
    <t>GRAND TOTAL</t>
  </si>
  <si>
    <t>TB CASES ALL FORMS (NEW AND RELAPSE / B+ AND B-ve)</t>
  </si>
  <si>
    <t>BACTERIOLOGICALLY POSITIVE (B+ve)</t>
  </si>
  <si>
    <t>CLINICALLY DIAGNOSED (B-ve)</t>
  </si>
  <si>
    <t>DOTS POPULATION</t>
  </si>
  <si>
    <t>NEW                          (N)</t>
  </si>
  <si>
    <t>RELAPSE                                     (R)</t>
  </si>
  <si>
    <t>PREVIOUSLY TREATED (EXCLUDING RELAPSE)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</si>
  <si>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</si>
  <si>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</si>
  <si>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</si>
  <si>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</si>
  <si>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</si>
  <si>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</si>
  <si>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</si>
  <si>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</si>
  <si>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</si>
  <si>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LABORATORY DIAGOSTIC ACTIVITY</t>
  </si>
  <si>
    <t>HH CONTACT MANAGEMENT</t>
  </si>
  <si>
    <t>TREATMENT AFTER FAILURE (TAF)</t>
  </si>
  <si>
    <t>LOST TO FOLLOW UP (TAD)</t>
  </si>
  <si>
    <t>OTHERS B+</t>
  </si>
  <si>
    <t>PREVIOUSLY TREATED WITH UNKNOWN HISTORY</t>
  </si>
  <si>
    <t>OTHERS B-ve</t>
  </si>
  <si>
    <t xml:space="preserve">OTHERS </t>
  </si>
  <si>
    <t>♂</t>
  </si>
  <si>
    <t>♀</t>
  </si>
  <si>
    <t>N+R</t>
  </si>
  <si>
    <t>PRESUMPTIVE TB CASES UNDERGOING BACTERIOLOGICAL EXAMINATIN</t>
  </si>
  <si>
    <t>PRESEUMPTIVE TB CASES WITH POSITIVE BACTERIOLOGICAL RESULT</t>
  </si>
  <si>
    <t>TOTAL HH CONTACTS</t>
  </si>
  <si>
    <t xml:space="preserve">HH CONTACTS SCREENED </t>
  </si>
  <si>
    <t>TB CASE DETECTED</t>
  </si>
  <si>
    <t>KP</t>
  </si>
  <si>
    <t>TB07-Q2 - 2016</t>
  </si>
  <si>
    <t>TB07-Q3 - 2016</t>
  </si>
  <si>
    <t>PROVINCE/REGION</t>
  </si>
  <si>
    <t>TB07-Q4 - 2016</t>
  </si>
  <si>
    <t>TB07-CONSOLIDATED 2016</t>
  </si>
  <si>
    <t xml:space="preserve">ALL FORM </t>
  </si>
  <si>
    <t>TB-09-Q2-2015</t>
  </si>
  <si>
    <t>TB-09-Q3-2015</t>
  </si>
  <si>
    <t>TB-09-Q4-2015</t>
  </si>
  <si>
    <t>TB09-CONSOLIDATED 2016</t>
  </si>
  <si>
    <t>AllForms</t>
  </si>
  <si>
    <t xml:space="preserve">POPULATION </t>
  </si>
  <si>
    <t>PROVINCE</t>
  </si>
  <si>
    <t>CASES NOTIFIED</t>
  </si>
  <si>
    <t>SR#</t>
  </si>
  <si>
    <t>% CASES NOTIFIED</t>
  </si>
  <si>
    <t>% ALL FORM</t>
  </si>
  <si>
    <t>ALL FORM (N+R)</t>
  </si>
  <si>
    <t>N+R+UNK-HISTORY</t>
  </si>
  <si>
    <t xml:space="preserve">% ALLFORM </t>
  </si>
  <si>
    <t>DEATH RATE</t>
  </si>
  <si>
    <t>B+VE</t>
  </si>
  <si>
    <t>B-VE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</si>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</sst>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9" fontId="2" fillId="0" borderId="0" xfId="2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9" fontId="3" fillId="0" borderId="0" xfId="2" applyFont="1" applyFill="1" applyBorder="1" applyAlignment="1" applyProtection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left" vertical="center"/>
      <protection locked="0"/>
    </xf>
    <xf numFmtId="0" fontId="8" fillId="2" borderId="6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 wrapText="1"/>
    </xf>
    <xf numFmtId="9" fontId="7" fillId="5" borderId="6" xfId="3" applyFont="1" applyFill="1" applyBorder="1" applyAlignment="1" applyProtection="1">
      <alignment horizontal="center" vertical="center" wrapText="1"/>
    </xf>
    <xf numFmtId="9" fontId="7" fillId="3" borderId="6" xfId="3" applyFont="1" applyFill="1" applyBorder="1" applyAlignment="1" applyProtection="1">
      <alignment horizontal="center" vertical="center" wrapText="1"/>
    </xf>
    <xf numFmtId="9" fontId="7" fillId="6" borderId="6" xfId="3" applyFont="1" applyFill="1" applyBorder="1" applyAlignment="1" applyProtection="1">
      <alignment horizontal="center" vertical="center" wrapText="1"/>
    </xf>
    <xf numFmtId="9" fontId="7" fillId="6" borderId="6" xfId="3" applyNumberFormat="1" applyFont="1" applyFill="1" applyBorder="1" applyAlignment="1" applyProtection="1">
      <alignment horizontal="center" vertical="center" wrapText="1"/>
    </xf>
    <xf numFmtId="9" fontId="7" fillId="6" borderId="6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left" vertical="center"/>
      <protection locked="0"/>
    </xf>
    <xf numFmtId="0" fontId="8" fillId="2" borderId="4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</xf>
    <xf numFmtId="9" fontId="7" fillId="5" borderId="4" xfId="3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9" fontId="7" fillId="3" borderId="4" xfId="3" applyFont="1" applyFill="1" applyBorder="1" applyAlignment="1" applyProtection="1">
      <alignment horizontal="center" vertical="center" wrapText="1"/>
    </xf>
    <xf numFmtId="9" fontId="7" fillId="6" borderId="4" xfId="3" applyFont="1" applyFill="1" applyBorder="1" applyAlignment="1" applyProtection="1">
      <alignment horizontal="center" vertical="center" wrapText="1"/>
    </xf>
    <xf numFmtId="9" fontId="7" fillId="6" borderId="4" xfId="3" applyNumberFormat="1" applyFont="1" applyFill="1" applyBorder="1" applyAlignment="1" applyProtection="1">
      <alignment horizontal="center" vertical="center" wrapText="1"/>
    </xf>
    <xf numFmtId="9" fontId="7" fillId="6" borderId="4" xfId="2" applyNumberFormat="1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</xf>
    <xf numFmtId="9" fontId="7" fillId="5" borderId="2" xfId="3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9" fontId="7" fillId="3" borderId="2" xfId="3" applyFont="1" applyFill="1" applyBorder="1" applyAlignment="1" applyProtection="1">
      <alignment horizontal="center" vertical="center" wrapText="1"/>
    </xf>
    <xf numFmtId="9" fontId="7" fillId="6" borderId="2" xfId="3" applyFont="1" applyFill="1" applyBorder="1" applyAlignment="1" applyProtection="1">
      <alignment horizontal="center" vertical="center" wrapText="1"/>
    </xf>
    <xf numFmtId="9" fontId="7" fillId="6" borderId="2" xfId="3" applyNumberFormat="1" applyFont="1" applyFill="1" applyBorder="1" applyAlignment="1" applyProtection="1">
      <alignment horizontal="center" vertical="center" wrapText="1"/>
    </xf>
    <xf numFmtId="9" fontId="7" fillId="6" borderId="2" xfId="2" applyNumberFormat="1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9" fontId="7" fillId="5" borderId="5" xfId="3" applyFont="1" applyFill="1" applyBorder="1" applyAlignment="1" applyProtection="1">
      <alignment horizontal="center" vertical="center" wrapText="1"/>
    </xf>
    <xf numFmtId="9" fontId="7" fillId="3" borderId="5" xfId="3" applyFont="1" applyFill="1" applyBorder="1" applyAlignment="1" applyProtection="1">
      <alignment horizontal="center" vertical="center" wrapText="1"/>
    </xf>
    <xf numFmtId="9" fontId="7" fillId="6" borderId="5" xfId="3" applyFont="1" applyFill="1" applyBorder="1" applyAlignment="1" applyProtection="1">
      <alignment horizontal="center" vertical="center" wrapText="1"/>
    </xf>
    <xf numFmtId="9" fontId="7" fillId="6" borderId="5" xfId="3" applyNumberFormat="1" applyFont="1" applyFill="1" applyBorder="1" applyAlignment="1" applyProtection="1">
      <alignment horizontal="center" vertical="center" wrapText="1"/>
    </xf>
    <xf numFmtId="9" fontId="7" fillId="6" borderId="5" xfId="2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7" fillId="10" borderId="5" xfId="0" applyFont="1" applyFill="1" applyBorder="1" applyAlignment="1">
      <alignment horizontal="center" vertical="center"/>
    </xf>
    <xf numFmtId="0" fontId="7" fillId="10" borderId="5" xfId="1" applyFont="1" applyFill="1" applyBorder="1" applyAlignment="1" applyProtection="1">
      <alignment horizontal="center" vertical="center"/>
    </xf>
    <xf numFmtId="0" fontId="7" fillId="7" borderId="5" xfId="1" applyFont="1" applyFill="1" applyBorder="1" applyAlignment="1" applyProtection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7" fillId="9" borderId="5" xfId="1" applyFont="1" applyFill="1" applyBorder="1" applyAlignment="1" applyProtection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8" fillId="10" borderId="5" xfId="1" applyFont="1" applyFill="1" applyBorder="1" applyAlignment="1" applyProtection="1">
      <alignment horizontal="center" vertical="center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1" fontId="3" fillId="12" borderId="6" xfId="1" applyNumberFormat="1" applyFont="1" applyFill="1" applyBorder="1" applyAlignment="1" applyProtection="1">
      <alignment horizontal="center" vertical="center" wrapText="1"/>
    </xf>
    <xf numFmtId="1" fontId="6" fillId="12" borderId="6" xfId="0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1" fontId="3" fillId="12" borderId="4" xfId="1" applyNumberFormat="1" applyFont="1" applyFill="1" applyBorder="1" applyAlignment="1" applyProtection="1">
      <alignment horizontal="center" vertical="center" wrapText="1"/>
    </xf>
    <xf numFmtId="1" fontId="6" fillId="12" borderId="4" xfId="0" applyNumberFormat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/>
    </xf>
    <xf numFmtId="0" fontId="16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1" fontId="3" fillId="12" borderId="7" xfId="1" applyNumberFormat="1" applyFont="1" applyFill="1" applyBorder="1" applyAlignment="1" applyProtection="1">
      <alignment horizontal="center" vertical="center" wrapText="1"/>
    </xf>
    <xf numFmtId="1" fontId="6" fillId="12" borderId="7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2" borderId="4" xfId="0" applyFont="1" applyFill="1" applyBorder="1" applyAlignment="1" applyProtection="1">
      <alignment horizontal="left" vertical="center" wrapText="1"/>
      <protection locked="0"/>
    </xf>
    <xf numFmtId="0" fontId="14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18" fillId="0" borderId="6" xfId="0" applyFont="1" applyFill="1" applyBorder="1" applyAlignment="1" applyProtection="1">
      <alignment horizontal="center" vertical="center"/>
    </xf>
    <xf numFmtId="9" fontId="7" fillId="4" borderId="6" xfId="3" applyFont="1" applyFill="1" applyBorder="1" applyAlignment="1" applyProtection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3" fontId="6" fillId="13" borderId="5" xfId="0" applyNumberFormat="1" applyFont="1" applyFill="1" applyBorder="1" applyAlignment="1">
      <alignment horizontal="center" vertical="center"/>
    </xf>
    <xf numFmtId="0" fontId="3" fillId="13" borderId="5" xfId="1" applyFont="1" applyFill="1" applyBorder="1" applyAlignment="1" applyProtection="1">
      <alignment horizontal="center" vertical="center"/>
      <protection locked="0"/>
    </xf>
    <xf numFmtId="0" fontId="3" fillId="13" borderId="5" xfId="1" applyFont="1" applyFill="1" applyBorder="1" applyAlignment="1">
      <alignment horizontal="center" vertical="center" wrapText="1"/>
    </xf>
    <xf numFmtId="1" fontId="3" fillId="13" borderId="8" xfId="1" applyNumberFormat="1" applyFont="1" applyFill="1" applyBorder="1" applyAlignment="1" applyProtection="1">
      <alignment horizontal="center" vertical="center" wrapText="1"/>
    </xf>
    <xf numFmtId="1" fontId="3" fillId="13" borderId="3" xfId="1" applyNumberFormat="1" applyFont="1" applyFill="1" applyBorder="1" applyAlignment="1" applyProtection="1">
      <alignment horizontal="center" vertical="center" wrapText="1"/>
    </xf>
    <xf numFmtId="1" fontId="3" fillId="13" borderId="1" xfId="1" applyNumberFormat="1" applyFont="1" applyFill="1" applyBorder="1" applyAlignment="1" applyProtection="1">
      <alignment horizontal="center" vertical="center" wrapText="1"/>
    </xf>
    <xf numFmtId="1" fontId="3" fillId="13" borderId="9" xfId="1" applyNumberFormat="1" applyFont="1" applyFill="1" applyBorder="1" applyAlignment="1" applyProtection="1">
      <alignment horizontal="center" vertical="center" wrapText="1"/>
    </xf>
    <xf numFmtId="1" fontId="6" fillId="13" borderId="8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9" fontId="12" fillId="0" borderId="0" xfId="3" applyFont="1"/>
    <xf numFmtId="0" fontId="15" fillId="14" borderId="6" xfId="1" applyFont="1" applyFill="1" applyBorder="1" applyAlignment="1" applyProtection="1">
      <alignment horizontal="center" vertical="center"/>
    </xf>
    <xf numFmtId="0" fontId="19" fillId="14" borderId="6" xfId="1" applyFont="1" applyFill="1" applyBorder="1" applyAlignment="1" applyProtection="1">
      <alignment horizontal="center" vertical="center"/>
    </xf>
    <xf numFmtId="0" fontId="15" fillId="14" borderId="4" xfId="1" applyFont="1" applyFill="1" applyBorder="1" applyAlignment="1" applyProtection="1">
      <alignment horizontal="center" vertical="center"/>
    </xf>
    <xf numFmtId="0" fontId="19" fillId="14" borderId="4" xfId="1" applyFont="1" applyFill="1" applyBorder="1" applyAlignment="1" applyProtection="1">
      <alignment horizontal="center" vertical="center"/>
    </xf>
    <xf numFmtId="0" fontId="15" fillId="14" borderId="7" xfId="1" applyFont="1" applyFill="1" applyBorder="1" applyAlignment="1" applyProtection="1">
      <alignment horizontal="center" vertical="center"/>
    </xf>
    <xf numFmtId="0" fontId="19" fillId="14" borderId="7" xfId="1" applyFont="1" applyFill="1" applyBorder="1" applyAlignment="1" applyProtection="1">
      <alignment horizontal="center" vertical="center"/>
    </xf>
    <xf numFmtId="0" fontId="15" fillId="14" borderId="5" xfId="1" applyFont="1" applyFill="1" applyBorder="1" applyAlignment="1" applyProtection="1">
      <alignment horizontal="center" vertical="center"/>
    </xf>
    <xf numFmtId="0" fontId="19" fillId="14" borderId="5" xfId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13" xfId="0" applyFont="1" applyFill="1" applyBorder="1" applyAlignment="1" applyProtection="1"/>
    <xf numFmtId="0" fontId="2" fillId="0" borderId="0" xfId="0" applyFont="1" applyBorder="1" applyAlignment="1" applyProtection="1">
      <protection locked="0"/>
    </xf>
    <xf numFmtId="0" fontId="3" fillId="0" borderId="13" xfId="0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10" borderId="5" xfId="1" applyFont="1" applyFill="1" applyBorder="1" applyAlignment="1" applyProtection="1">
      <alignment horizontal="center" vertical="center"/>
    </xf>
    <xf numFmtId="0" fontId="17" fillId="9" borderId="5" xfId="0" applyFont="1" applyFill="1" applyBorder="1" applyAlignment="1">
      <alignment horizontal="center" vertical="center" wrapText="1"/>
    </xf>
    <xf numFmtId="0" fontId="7" fillId="9" borderId="5" xfId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center" vertical="center"/>
    </xf>
    <xf numFmtId="3" fontId="9" fillId="0" borderId="7" xfId="0" applyNumberFormat="1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 applyProtection="1">
      <alignment horizontal="center" vertical="center" wrapText="1"/>
    </xf>
    <xf numFmtId="0" fontId="7" fillId="14" borderId="5" xfId="0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9" fontId="7" fillId="14" borderId="6" xfId="3" applyFont="1" applyFill="1" applyBorder="1" applyAlignment="1" applyProtection="1">
      <alignment horizontal="center" vertical="center" wrapText="1"/>
    </xf>
    <xf numFmtId="9" fontId="7" fillId="14" borderId="6" xfId="3" applyNumberFormat="1" applyFont="1" applyFill="1" applyBorder="1" applyAlignment="1" applyProtection="1">
      <alignment horizontal="center" vertical="center" wrapText="1"/>
    </xf>
    <xf numFmtId="9" fontId="7" fillId="14" borderId="6" xfId="2" applyNumberFormat="1" applyFont="1" applyFill="1" applyBorder="1" applyAlignment="1" applyProtection="1">
      <alignment horizontal="center" vertical="center" wrapText="1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14" borderId="10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/>
    </xf>
    <xf numFmtId="0" fontId="20" fillId="0" borderId="16" xfId="0" applyFont="1" applyFill="1" applyBorder="1" applyAlignment="1" applyProtection="1">
      <alignment horizontal="center"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2" borderId="18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</xf>
    <xf numFmtId="0" fontId="7" fillId="5" borderId="10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/>
    </xf>
    <xf numFmtId="9" fontId="7" fillId="4" borderId="17" xfId="3" applyFont="1" applyFill="1" applyBorder="1" applyAlignment="1" applyProtection="1">
      <alignment horizontal="center" vertical="center"/>
    </xf>
    <xf numFmtId="0" fontId="7" fillId="4" borderId="10" xfId="0" applyFont="1" applyFill="1" applyBorder="1" applyAlignment="1" applyProtection="1">
      <alignment horizontal="center" vertical="center" wrapText="1"/>
    </xf>
    <xf numFmtId="0" fontId="18" fillId="0" borderId="12" xfId="0" applyFont="1" applyFill="1" applyBorder="1" applyAlignment="1" applyProtection="1">
      <alignment horizontal="center" vertical="center"/>
    </xf>
    <xf numFmtId="9" fontId="7" fillId="3" borderId="17" xfId="3" applyFont="1" applyFill="1" applyBorder="1" applyAlignment="1" applyProtection="1">
      <alignment horizontal="center" vertical="center" wrapText="1"/>
    </xf>
    <xf numFmtId="9" fontId="7" fillId="3" borderId="19" xfId="3" applyFont="1" applyFill="1" applyBorder="1" applyAlignment="1" applyProtection="1">
      <alignment horizontal="center" vertical="center" wrapText="1"/>
    </xf>
    <xf numFmtId="9" fontId="7" fillId="3" borderId="22" xfId="3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/>
    </xf>
    <xf numFmtId="9" fontId="7" fillId="3" borderId="24" xfId="3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9" fontId="7" fillId="6" borderId="17" xfId="3" applyFont="1" applyFill="1" applyBorder="1" applyAlignment="1" applyProtection="1">
      <alignment horizontal="center" vertical="center" wrapText="1"/>
    </xf>
    <xf numFmtId="9" fontId="7" fillId="6" borderId="19" xfId="3" applyFont="1" applyFill="1" applyBorder="1" applyAlignment="1" applyProtection="1">
      <alignment horizontal="center" vertical="center" wrapText="1"/>
    </xf>
    <xf numFmtId="9" fontId="7" fillId="6" borderId="22" xfId="3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/>
    </xf>
    <xf numFmtId="0" fontId="21" fillId="0" borderId="12" xfId="0" applyFont="1" applyFill="1" applyBorder="1" applyAlignment="1" applyProtection="1">
      <alignment horizontal="center" vertical="center"/>
      <protection locked="0"/>
    </xf>
    <xf numFmtId="9" fontId="7" fillId="14" borderId="17" xfId="3" applyFont="1" applyFill="1" applyBorder="1" applyAlignment="1" applyProtection="1">
      <alignment horizontal="center" vertical="center" wrapText="1"/>
    </xf>
    <xf numFmtId="0" fontId="7" fillId="14" borderId="10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7" fillId="14" borderId="5" xfId="0" applyFont="1" applyFill="1" applyBorder="1" applyAlignment="1" applyProtection="1">
      <alignment horizontal="center" vertical="center" wrapText="1"/>
    </xf>
    <xf numFmtId="164" fontId="13" fillId="0" borderId="0" xfId="0" applyNumberFormat="1" applyFont="1"/>
    <xf numFmtId="0" fontId="3" fillId="6" borderId="5" xfId="0" applyFont="1" applyFill="1" applyBorder="1" applyAlignment="1" applyProtection="1">
      <alignment vertical="center"/>
      <protection locked="0"/>
    </xf>
    <xf numFmtId="9" fontId="7" fillId="14" borderId="4" xfId="3" applyFont="1" applyFill="1" applyBorder="1" applyAlignment="1" applyProtection="1">
      <alignment horizontal="center" vertical="center" wrapText="1"/>
    </xf>
    <xf numFmtId="9" fontId="7" fillId="14" borderId="4" xfId="3" applyNumberFormat="1" applyFont="1" applyFill="1" applyBorder="1" applyAlignment="1" applyProtection="1">
      <alignment horizontal="center" vertical="center" wrapText="1"/>
    </xf>
    <xf numFmtId="9" fontId="7" fillId="14" borderId="4" xfId="2" applyNumberFormat="1" applyFont="1" applyFill="1" applyBorder="1" applyAlignment="1" applyProtection="1">
      <alignment horizontal="center" vertical="center" wrapText="1"/>
    </xf>
    <xf numFmtId="9" fontId="7" fillId="14" borderId="2" xfId="3" applyFont="1" applyFill="1" applyBorder="1" applyAlignment="1" applyProtection="1">
      <alignment horizontal="center" vertical="center" wrapText="1"/>
    </xf>
    <xf numFmtId="9" fontId="7" fillId="14" borderId="2" xfId="3" applyNumberFormat="1" applyFont="1" applyFill="1" applyBorder="1" applyAlignment="1" applyProtection="1">
      <alignment horizontal="center" vertical="center" wrapText="1"/>
    </xf>
    <xf numFmtId="9" fontId="7" fillId="14" borderId="2" xfId="2" applyNumberFormat="1" applyFont="1" applyFill="1" applyBorder="1" applyAlignment="1" applyProtection="1">
      <alignment horizontal="center" vertical="center" wrapText="1"/>
    </xf>
    <xf numFmtId="9" fontId="7" fillId="14" borderId="5" xfId="3" applyFont="1" applyFill="1" applyBorder="1" applyAlignment="1" applyProtection="1">
      <alignment horizontal="center" vertical="center" wrapText="1"/>
    </xf>
    <xf numFmtId="9" fontId="7" fillId="14" borderId="5" xfId="3" applyNumberFormat="1" applyFont="1" applyFill="1" applyBorder="1" applyAlignment="1" applyProtection="1">
      <alignment horizontal="center" vertical="center" wrapText="1"/>
    </xf>
    <xf numFmtId="9" fontId="7" fillId="14" borderId="5" xfId="2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>
      <alignment horizontal="center" vertical="center" wrapText="1"/>
    </xf>
    <xf numFmtId="0" fontId="17" fillId="9" borderId="25" xfId="0" applyFont="1" applyFill="1" applyBorder="1" applyAlignment="1">
      <alignment horizontal="center" vertical="center" wrapText="1"/>
    </xf>
    <xf numFmtId="0" fontId="7" fillId="10" borderId="25" xfId="1" applyFont="1" applyFill="1" applyBorder="1" applyAlignment="1" applyProtection="1">
      <alignment horizontal="center" vertical="center"/>
    </xf>
    <xf numFmtId="0" fontId="7" fillId="11" borderId="24" xfId="1" applyFont="1" applyFill="1" applyBorder="1" applyAlignment="1" applyProtection="1">
      <alignment horizontal="center" vertical="center" wrapText="1"/>
      <protection locked="0"/>
    </xf>
    <xf numFmtId="10" fontId="7" fillId="14" borderId="6" xfId="3" applyNumberFormat="1" applyFont="1" applyFill="1" applyBorder="1" applyAlignment="1" applyProtection="1">
      <alignment horizontal="center" vertical="center" wrapText="1"/>
    </xf>
    <xf numFmtId="10" fontId="7" fillId="6" borderId="5" xfId="3" applyNumberFormat="1" applyFont="1" applyFill="1" applyBorder="1" applyAlignment="1" applyProtection="1">
      <alignment horizontal="center" vertical="center" wrapText="1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 wrapText="1"/>
      <protection locked="0"/>
    </xf>
    <xf numFmtId="3" fontId="2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 wrapText="1"/>
      <protection locked="0"/>
    </xf>
    <xf numFmtId="3" fontId="11" fillId="13" borderId="5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9" fontId="11" fillId="0" borderId="5" xfId="3" applyFont="1" applyBorder="1" applyAlignment="1">
      <alignment horizontal="center" vertical="center"/>
    </xf>
    <xf numFmtId="10" fontId="11" fillId="0" borderId="5" xfId="3" applyNumberFormat="1" applyFont="1" applyBorder="1" applyAlignment="1">
      <alignment horizontal="center" vertical="center"/>
    </xf>
    <xf numFmtId="10" fontId="7" fillId="4" borderId="6" xfId="3" applyNumberFormat="1" applyFont="1" applyFill="1" applyBorder="1" applyAlignment="1" applyProtection="1">
      <alignment horizontal="center" vertical="center"/>
    </xf>
    <xf numFmtId="0" fontId="7" fillId="10" borderId="5" xfId="1" applyFont="1" applyFill="1" applyBorder="1" applyAlignment="1" applyProtection="1">
      <alignment horizontal="center" vertical="center"/>
    </xf>
    <xf numFmtId="0" fontId="7" fillId="9" borderId="5" xfId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15" fillId="13" borderId="15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24" fillId="0" borderId="0" xfId="0" applyFont="1"/>
    <xf numFmtId="0" fontId="7" fillId="0" borderId="6" xfId="0" applyFont="1" applyFill="1" applyBorder="1" applyAlignment="1" applyProtection="1">
      <alignment horizontal="center" vertical="center"/>
      <protection locked="0"/>
    </xf>
    <xf numFmtId="0" fontId="8" fillId="0" borderId="29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8" fillId="0" borderId="37" xfId="1" applyFont="1" applyFill="1" applyBorder="1" applyAlignment="1" applyProtection="1">
      <alignment horizontal="center" vertical="center"/>
    </xf>
    <xf numFmtId="0" fontId="18" fillId="12" borderId="15" xfId="1" applyFont="1" applyFill="1" applyBorder="1" applyAlignment="1" applyProtection="1">
      <alignment horizontal="center" vertical="center"/>
    </xf>
    <xf numFmtId="0" fontId="8" fillId="0" borderId="39" xfId="1" applyFont="1" applyFill="1" applyBorder="1" applyAlignment="1" applyProtection="1">
      <alignment horizontal="center" vertical="center"/>
    </xf>
    <xf numFmtId="0" fontId="25" fillId="12" borderId="15" xfId="1" applyFont="1" applyFill="1" applyBorder="1" applyAlignment="1" applyProtection="1">
      <alignment horizontal="center" vertical="center"/>
    </xf>
    <xf numFmtId="0" fontId="8" fillId="0" borderId="28" xfId="1" applyFont="1" applyFill="1" applyBorder="1" applyAlignment="1" applyProtection="1">
      <alignment horizontal="center" vertical="center"/>
    </xf>
    <xf numFmtId="0" fontId="8" fillId="0" borderId="42" xfId="1" applyFont="1" applyFill="1" applyBorder="1" applyAlignment="1" applyProtection="1">
      <alignment horizontal="center" vertical="center"/>
    </xf>
    <xf numFmtId="0" fontId="25" fillId="14" borderId="27" xfId="1" applyFont="1" applyFill="1" applyBorder="1" applyAlignment="1" applyProtection="1">
      <alignment horizontal="center" vertical="center"/>
    </xf>
    <xf numFmtId="0" fontId="25" fillId="14" borderId="15" xfId="1" applyFont="1" applyFill="1" applyBorder="1" applyAlignment="1" applyProtection="1">
      <alignment horizontal="center" vertical="center"/>
    </xf>
    <xf numFmtId="0" fontId="26" fillId="14" borderId="28" xfId="1" applyFont="1" applyFill="1" applyBorder="1" applyAlignment="1" applyProtection="1">
      <alignment horizontal="center" vertical="center"/>
    </xf>
    <xf numFmtId="0" fontId="8" fillId="2" borderId="29" xfId="1" applyFont="1" applyFill="1" applyBorder="1" applyAlignment="1" applyProtection="1">
      <alignment horizontal="center" vertical="center"/>
    </xf>
    <xf numFmtId="0" fontId="8" fillId="2" borderId="30" xfId="1" applyFont="1" applyFill="1" applyBorder="1" applyAlignment="1" applyProtection="1">
      <alignment horizontal="center" vertical="center"/>
    </xf>
    <xf numFmtId="0" fontId="8" fillId="2" borderId="39" xfId="1" applyFont="1" applyFill="1" applyBorder="1" applyAlignment="1" applyProtection="1">
      <alignment horizontal="center" vertical="center"/>
    </xf>
    <xf numFmtId="0" fontId="8" fillId="2" borderId="1" xfId="1" applyFont="1" applyFill="1" applyBorder="1" applyAlignment="1" applyProtection="1">
      <alignment horizontal="center" vertical="center"/>
    </xf>
    <xf numFmtId="1" fontId="7" fillId="12" borderId="39" xfId="1" applyNumberFormat="1" applyFont="1" applyFill="1" applyBorder="1" applyAlignment="1" applyProtection="1">
      <alignment horizontal="center" vertical="center" wrapText="1"/>
    </xf>
    <xf numFmtId="1" fontId="7" fillId="12" borderId="1" xfId="1" applyNumberFormat="1" applyFont="1" applyFill="1" applyBorder="1" applyAlignment="1" applyProtection="1">
      <alignment horizontal="center" vertical="center" wrapText="1"/>
    </xf>
    <xf numFmtId="2" fontId="7" fillId="12" borderId="1" xfId="1" applyNumberFormat="1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8" fillId="0" borderId="31" xfId="1" applyFont="1" applyFill="1" applyBorder="1" applyAlignment="1" applyProtection="1">
      <alignment horizontal="center" vertical="center"/>
    </xf>
    <xf numFmtId="0" fontId="8" fillId="0" borderId="12" xfId="1" applyFont="1" applyFill="1" applyBorder="1" applyAlignment="1" applyProtection="1">
      <alignment horizontal="center" vertical="center"/>
    </xf>
    <xf numFmtId="0" fontId="8" fillId="0" borderId="23" xfId="1" applyFont="1" applyFill="1" applyBorder="1" applyAlignment="1" applyProtection="1">
      <alignment horizontal="center" vertical="center"/>
    </xf>
    <xf numFmtId="0" fontId="18" fillId="12" borderId="4" xfId="1" applyFont="1" applyFill="1" applyBorder="1" applyAlignment="1" applyProtection="1">
      <alignment horizontal="center" vertical="center"/>
    </xf>
    <xf numFmtId="0" fontId="8" fillId="0" borderId="40" xfId="1" applyFont="1" applyFill="1" applyBorder="1" applyAlignment="1" applyProtection="1">
      <alignment horizontal="center" vertical="center"/>
    </xf>
    <xf numFmtId="0" fontId="18" fillId="13" borderId="4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8" fillId="14" borderId="19" xfId="1" applyFont="1" applyFill="1" applyBorder="1" applyAlignment="1" applyProtection="1">
      <alignment horizontal="center" vertical="center"/>
    </xf>
    <xf numFmtId="0" fontId="18" fillId="14" borderId="4" xfId="1" applyFont="1" applyFill="1" applyBorder="1" applyAlignment="1" applyProtection="1">
      <alignment horizontal="center" vertical="center"/>
    </xf>
    <xf numFmtId="0" fontId="27" fillId="14" borderId="16" xfId="1" applyFont="1" applyFill="1" applyBorder="1" applyAlignment="1" applyProtection="1">
      <alignment horizontal="center" vertical="center"/>
    </xf>
    <xf numFmtId="0" fontId="8" fillId="2" borderId="31" xfId="1" applyFont="1" applyFill="1" applyBorder="1" applyAlignment="1" applyProtection="1">
      <alignment horizontal="center" vertical="center"/>
    </xf>
    <xf numFmtId="0" fontId="8" fillId="2" borderId="32" xfId="1" applyFont="1" applyFill="1" applyBorder="1" applyAlignment="1" applyProtection="1">
      <alignment horizontal="center" vertical="center"/>
    </xf>
    <xf numFmtId="0" fontId="8" fillId="2" borderId="40" xfId="1" applyFont="1" applyFill="1" applyBorder="1" applyAlignment="1" applyProtection="1">
      <alignment horizontal="center" vertical="center"/>
    </xf>
    <xf numFmtId="0" fontId="8" fillId="2" borderId="12" xfId="1" applyFont="1" applyFill="1" applyBorder="1" applyAlignment="1" applyProtection="1">
      <alignment horizontal="center" vertical="center"/>
    </xf>
    <xf numFmtId="1" fontId="7" fillId="12" borderId="40" xfId="1" applyNumberFormat="1" applyFont="1" applyFill="1" applyBorder="1" applyAlignment="1" applyProtection="1">
      <alignment horizontal="center" vertical="center" wrapText="1"/>
    </xf>
    <xf numFmtId="1" fontId="7" fillId="12" borderId="12" xfId="1" applyNumberFormat="1" applyFont="1" applyFill="1" applyBorder="1" applyAlignment="1" applyProtection="1">
      <alignment horizontal="center" vertical="center" wrapText="1"/>
    </xf>
    <xf numFmtId="2" fontId="7" fillId="12" borderId="12" xfId="1" applyNumberFormat="1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24" fillId="2" borderId="0" xfId="0" applyFont="1" applyFill="1"/>
    <xf numFmtId="0" fontId="7" fillId="0" borderId="7" xfId="0" applyFont="1" applyFill="1" applyBorder="1" applyAlignment="1" applyProtection="1">
      <alignment horizontal="center" vertical="center"/>
      <protection locked="0"/>
    </xf>
    <xf numFmtId="0" fontId="8" fillId="0" borderId="33" xfId="1" applyFont="1" applyFill="1" applyBorder="1" applyAlignment="1" applyProtection="1">
      <alignment horizontal="center" vertical="center"/>
    </xf>
    <xf numFmtId="0" fontId="8" fillId="0" borderId="34" xfId="1" applyFont="1" applyFill="1" applyBorder="1" applyAlignment="1" applyProtection="1">
      <alignment horizontal="center" vertical="center"/>
    </xf>
    <xf numFmtId="0" fontId="8" fillId="0" borderId="38" xfId="1" applyFont="1" applyFill="1" applyBorder="1" applyAlignment="1" applyProtection="1">
      <alignment horizontal="center" vertical="center"/>
    </xf>
    <xf numFmtId="0" fontId="18" fillId="12" borderId="7" xfId="1" applyFont="1" applyFill="1" applyBorder="1" applyAlignment="1" applyProtection="1">
      <alignment horizontal="center" vertical="center"/>
    </xf>
    <xf numFmtId="0" fontId="8" fillId="0" borderId="41" xfId="1" applyFont="1" applyFill="1" applyBorder="1" applyAlignment="1" applyProtection="1">
      <alignment horizontal="center" vertical="center"/>
    </xf>
    <xf numFmtId="0" fontId="18" fillId="13" borderId="7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8" fillId="14" borderId="20" xfId="1" applyFont="1" applyFill="1" applyBorder="1" applyAlignment="1" applyProtection="1">
      <alignment horizontal="center" vertical="center"/>
    </xf>
    <xf numFmtId="0" fontId="18" fillId="14" borderId="7" xfId="1" applyFont="1" applyFill="1" applyBorder="1" applyAlignment="1" applyProtection="1">
      <alignment horizontal="center" vertical="center"/>
    </xf>
    <xf numFmtId="0" fontId="27" fillId="14" borderId="25" xfId="1" applyFont="1" applyFill="1" applyBorder="1" applyAlignment="1" applyProtection="1">
      <alignment horizontal="center" vertical="center"/>
    </xf>
    <xf numFmtId="0" fontId="8" fillId="2" borderId="33" xfId="1" applyFont="1" applyFill="1" applyBorder="1" applyAlignment="1" applyProtection="1">
      <alignment horizontal="center" vertical="center"/>
    </xf>
    <xf numFmtId="0" fontId="8" fillId="2" borderId="35" xfId="1" applyFont="1" applyFill="1" applyBorder="1" applyAlignment="1" applyProtection="1">
      <alignment horizontal="center" vertical="center"/>
    </xf>
    <xf numFmtId="0" fontId="8" fillId="2" borderId="41" xfId="1" applyFont="1" applyFill="1" applyBorder="1" applyAlignment="1" applyProtection="1">
      <alignment horizontal="center" vertical="center"/>
    </xf>
    <xf numFmtId="0" fontId="8" fillId="2" borderId="34" xfId="1" applyFont="1" applyFill="1" applyBorder="1" applyAlignment="1" applyProtection="1">
      <alignment horizontal="center" vertical="center"/>
    </xf>
    <xf numFmtId="1" fontId="7" fillId="12" borderId="41" xfId="1" applyNumberFormat="1" applyFont="1" applyFill="1" applyBorder="1" applyAlignment="1" applyProtection="1">
      <alignment horizontal="center" vertical="center" wrapText="1"/>
    </xf>
    <xf numFmtId="1" fontId="7" fillId="12" borderId="34" xfId="1" applyNumberFormat="1" applyFont="1" applyFill="1" applyBorder="1" applyAlignment="1" applyProtection="1">
      <alignment horizontal="center" vertical="center" wrapText="1"/>
    </xf>
    <xf numFmtId="2" fontId="7" fillId="12" borderId="34" xfId="1" applyNumberFormat="1" applyFont="1" applyFill="1" applyBorder="1" applyAlignment="1" applyProtection="1">
      <alignment horizontal="center" vertical="center" wrapText="1"/>
    </xf>
    <xf numFmtId="3" fontId="9" fillId="13" borderId="5" xfId="0" applyNumberFormat="1" applyFont="1" applyFill="1" applyBorder="1" applyAlignment="1">
      <alignment horizontal="center" vertical="center"/>
    </xf>
    <xf numFmtId="0" fontId="7" fillId="13" borderId="8" xfId="1" applyFont="1" applyFill="1" applyBorder="1" applyAlignment="1" applyProtection="1">
      <alignment horizontal="center" vertical="center"/>
      <protection locked="0"/>
    </xf>
    <xf numFmtId="0" fontId="7" fillId="13" borderId="3" xfId="1" applyFont="1" applyFill="1" applyBorder="1" applyAlignment="1" applyProtection="1">
      <alignment horizontal="center" vertical="center"/>
      <protection locked="0"/>
    </xf>
    <xf numFmtId="0" fontId="18" fillId="13" borderId="8" xfId="0" applyFont="1" applyFill="1" applyBorder="1" applyAlignment="1">
      <alignment horizontal="center" vertical="center"/>
    </xf>
    <xf numFmtId="0" fontId="7" fillId="13" borderId="9" xfId="1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>
      <alignment horizontal="center" vertical="center"/>
    </xf>
    <xf numFmtId="0" fontId="18" fillId="14" borderId="8" xfId="1" applyFont="1" applyFill="1" applyBorder="1" applyAlignment="1" applyProtection="1">
      <alignment horizontal="center" vertical="center"/>
    </xf>
    <xf numFmtId="0" fontId="7" fillId="13" borderId="8" xfId="1" applyFont="1" applyFill="1" applyBorder="1" applyAlignment="1">
      <alignment horizontal="center" vertical="center" wrapText="1"/>
    </xf>
    <xf numFmtId="1" fontId="7" fillId="12" borderId="8" xfId="1" applyNumberFormat="1" applyFont="1" applyFill="1" applyBorder="1" applyAlignment="1" applyProtection="1">
      <alignment horizontal="center" vertical="center" wrapText="1"/>
    </xf>
    <xf numFmtId="1" fontId="7" fillId="13" borderId="3" xfId="1" applyNumberFormat="1" applyFont="1" applyFill="1" applyBorder="1" applyAlignment="1" applyProtection="1">
      <alignment horizontal="center" vertical="center" wrapText="1"/>
    </xf>
    <xf numFmtId="1" fontId="7" fillId="13" borderId="9" xfId="1" applyNumberFormat="1" applyFont="1" applyFill="1" applyBorder="1" applyAlignment="1" applyProtection="1">
      <alignment horizontal="center" vertical="center" wrapText="1"/>
    </xf>
    <xf numFmtId="2" fontId="7" fillId="13" borderId="8" xfId="1" applyNumberFormat="1" applyFont="1" applyFill="1" applyBorder="1" applyAlignment="1" applyProtection="1">
      <alignment horizontal="center" vertical="center" wrapText="1"/>
    </xf>
    <xf numFmtId="2" fontId="7" fillId="13" borderId="36" xfId="1" applyNumberFormat="1" applyFont="1" applyFill="1" applyBorder="1" applyAlignment="1" applyProtection="1">
      <alignment horizontal="center" vertical="center" wrapText="1"/>
    </xf>
    <xf numFmtId="0" fontId="19" fillId="14" borderId="15" xfId="1" applyFont="1" applyFill="1" applyBorder="1" applyAlignment="1" applyProtection="1">
      <alignment horizontal="center" vertical="center"/>
    </xf>
    <xf numFmtId="0" fontId="19" fillId="14" borderId="11" xfId="1" applyFont="1" applyFill="1" applyBorder="1" applyAlignment="1" applyProtection="1">
      <alignment horizontal="center" vertical="center"/>
    </xf>
    <xf numFmtId="2" fontId="9" fillId="12" borderId="30" xfId="0" applyNumberFormat="1" applyFont="1" applyFill="1" applyBorder="1" applyAlignment="1">
      <alignment horizontal="center" vertical="center"/>
    </xf>
    <xf numFmtId="2" fontId="9" fillId="12" borderId="32" xfId="0" applyNumberFormat="1" applyFont="1" applyFill="1" applyBorder="1" applyAlignment="1">
      <alignment horizontal="center" vertical="center"/>
    </xf>
    <xf numFmtId="2" fontId="9" fillId="12" borderId="35" xfId="0" applyNumberFormat="1" applyFont="1" applyFill="1" applyBorder="1" applyAlignment="1">
      <alignment horizontal="center" vertical="center"/>
    </xf>
    <xf numFmtId="2" fontId="9" fillId="13" borderId="8" xfId="0" applyNumberFormat="1" applyFont="1" applyFill="1" applyBorder="1" applyAlignment="1">
      <alignment horizontal="center" vertical="center"/>
    </xf>
    <xf numFmtId="9" fontId="0" fillId="0" borderId="0" xfId="3" applyFont="1"/>
    <xf numFmtId="9" fontId="12" fillId="0" borderId="0" xfId="3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2" borderId="0" xfId="3" applyFont="1" applyFill="1" applyAlignment="1">
      <alignment horizontal="center" vertical="center"/>
    </xf>
    <xf numFmtId="0" fontId="7" fillId="8" borderId="5" xfId="1" applyFont="1" applyFill="1" applyBorder="1" applyAlignment="1" applyProtection="1">
      <alignment horizontal="center" vertical="center" wrapText="1"/>
      <protection locked="0"/>
    </xf>
    <xf numFmtId="0" fontId="7" fillId="0" borderId="5" xfId="1" applyFont="1" applyFill="1" applyBorder="1" applyAlignment="1" applyProtection="1">
      <alignment horizontal="center" vertical="center"/>
      <protection locked="0"/>
    </xf>
    <xf numFmtId="0" fontId="7" fillId="7" borderId="5" xfId="1" applyFont="1" applyFill="1" applyBorder="1" applyAlignment="1" applyProtection="1">
      <alignment horizontal="center" vertical="center"/>
      <protection locked="0"/>
    </xf>
    <xf numFmtId="0" fontId="7" fillId="9" borderId="5" xfId="1" applyFont="1" applyFill="1" applyBorder="1" applyAlignment="1" applyProtection="1">
      <alignment horizontal="center" vertical="center"/>
      <protection locked="0"/>
    </xf>
    <xf numFmtId="0" fontId="7" fillId="9" borderId="5" xfId="1" applyFont="1" applyFill="1" applyBorder="1" applyAlignment="1" applyProtection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7" fillId="7" borderId="5" xfId="1" applyFont="1" applyFill="1" applyBorder="1" applyAlignment="1" applyProtection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7" fillId="10" borderId="5" xfId="1" applyFont="1" applyFill="1" applyBorder="1" applyAlignment="1" applyProtection="1">
      <alignment horizontal="center" vertical="center"/>
    </xf>
    <xf numFmtId="0" fontId="7" fillId="9" borderId="5" xfId="1" applyFont="1" applyFill="1" applyBorder="1" applyAlignment="1" applyProtection="1">
      <alignment horizontal="center" vertical="center"/>
    </xf>
    <xf numFmtId="0" fontId="7" fillId="8" borderId="5" xfId="1" applyFont="1" applyFill="1" applyBorder="1" applyAlignment="1" applyProtection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/>
    </xf>
    <xf numFmtId="0" fontId="17" fillId="9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7" fillId="0" borderId="25" xfId="1" applyFont="1" applyFill="1" applyBorder="1" applyAlignment="1" applyProtection="1">
      <alignment horizontal="center" vertical="center"/>
      <protection locked="0"/>
    </xf>
    <xf numFmtId="0" fontId="7" fillId="0" borderId="25" xfId="1" applyFont="1" applyFill="1" applyBorder="1" applyAlignment="1" applyProtection="1">
      <alignment horizontal="center" vertical="center" wrapText="1"/>
    </xf>
    <xf numFmtId="0" fontId="7" fillId="8" borderId="24" xfId="1" applyFont="1" applyFill="1" applyBorder="1" applyAlignment="1" applyProtection="1">
      <alignment horizontal="center" vertical="center" wrapText="1"/>
    </xf>
    <xf numFmtId="0" fontId="7" fillId="7" borderId="25" xfId="1" applyFont="1" applyFill="1" applyBorder="1" applyAlignment="1" applyProtection="1">
      <alignment horizontal="center" vertical="center"/>
    </xf>
    <xf numFmtId="0" fontId="7" fillId="9" borderId="24" xfId="1" applyFont="1" applyFill="1" applyBorder="1" applyAlignment="1" applyProtection="1">
      <alignment horizontal="center" vertical="center" wrapText="1"/>
    </xf>
    <xf numFmtId="0" fontId="7" fillId="9" borderId="25" xfId="1" applyFont="1" applyFill="1" applyBorder="1" applyAlignment="1" applyProtection="1">
      <alignment horizontal="center" vertical="center"/>
    </xf>
    <xf numFmtId="0" fontId="7" fillId="7" borderId="24" xfId="1" applyFont="1" applyFill="1" applyBorder="1" applyAlignment="1" applyProtection="1">
      <alignment horizontal="center" vertical="center" wrapText="1"/>
    </xf>
    <xf numFmtId="0" fontId="22" fillId="0" borderId="5" xfId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center" vertical="center" wrapText="1"/>
    </xf>
    <xf numFmtId="9" fontId="7" fillId="5" borderId="5" xfId="2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9" fontId="7" fillId="14" borderId="5" xfId="2" applyFont="1" applyFill="1" applyBorder="1" applyAlignment="1" applyProtection="1">
      <alignment horizontal="center" vertical="center" wrapText="1"/>
    </xf>
    <xf numFmtId="0" fontId="7" fillId="14" borderId="5" xfId="0" applyFont="1" applyFill="1" applyBorder="1" applyAlignment="1" applyProtection="1">
      <alignment horizontal="center" vertical="center" wrapText="1"/>
    </xf>
    <xf numFmtId="0" fontId="7" fillId="14" borderId="5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/>
      <protection locked="0"/>
    </xf>
    <xf numFmtId="0" fontId="7" fillId="14" borderId="10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  <protection locked="0"/>
    </xf>
    <xf numFmtId="9" fontId="7" fillId="4" borderId="5" xfId="2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 wrapText="1"/>
    </xf>
    <xf numFmtId="9" fontId="7" fillId="6" borderId="5" xfId="2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9" fontId="7" fillId="3" borderId="5" xfId="2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3" fillId="14" borderId="3" xfId="0" applyFont="1" applyFill="1" applyBorder="1" applyAlignment="1" applyProtection="1">
      <alignment horizontal="center" vertical="center"/>
      <protection locked="0"/>
    </xf>
    <xf numFmtId="0" fontId="3" fillId="14" borderId="14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Percent" xfId="3" builtinId="5"/>
    <cellStyle name="Percent 2" xfId="2"/>
  </cellStyles>
  <dxfs count="1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83"/>
  <sheetViews>
    <sheetView zoomScale="71" zoomScaleNormal="71" zoomScaleSheetLayoutView="77" workbookViewId="0">
      <selection activeCell="D88" sqref="D88"/>
    </sheetView>
  </sheetViews>
  <sheetFormatPr defaultRowHeight="15" x14ac:dyDescent="0.25"/>
  <cols>
    <col min="2" max="2" width="15.42578125" style="111" customWidth="1"/>
    <col min="3" max="3" width="15.42578125" customWidth="1"/>
    <col min="4" max="6" width="9.140625" customWidth="1"/>
    <col min="7" max="7" width="10.28515625" customWidth="1"/>
    <col min="8" max="8" width="9.140625" customWidth="1"/>
    <col min="9" max="9" width="11.7109375" customWidth="1"/>
    <col min="10" max="13" width="9.140625" customWidth="1"/>
    <col min="14" max="14" width="14" customWidth="1"/>
    <col min="15" max="15" width="11.42578125" customWidth="1"/>
    <col min="16" max="16" width="11.85546875" customWidth="1"/>
    <col min="17" max="17" width="11.140625" customWidth="1"/>
    <col min="18" max="20" width="9.140625" customWidth="1"/>
    <col min="21" max="21" width="10.85546875" customWidth="1"/>
    <col min="22" max="22" width="9.140625" customWidth="1"/>
    <col min="23" max="23" width="11.5703125" customWidth="1"/>
    <col min="24" max="24" width="9.140625" customWidth="1"/>
    <col min="25" max="27" width="25.5703125" customWidth="1"/>
    <col min="28" max="46" width="9.140625" customWidth="1"/>
    <col min="47" max="48" width="35.140625" customWidth="1"/>
    <col min="49" max="49" width="20.28515625" customWidth="1"/>
    <col min="50" max="50" width="15.140625" customWidth="1"/>
    <col min="51" max="53" width="13" customWidth="1"/>
    <col min="61" max="61" width="3.7109375" customWidth="1"/>
    <col min="62" max="65" width="9.140625" customWidth="1"/>
  </cols>
  <sheetData>
    <row r="1" spans="1:68" ht="15.75" customHeight="1" thickBot="1" x14ac:dyDescent="0.3">
      <c r="A1" s="342" t="s">
        <v>17</v>
      </c>
      <c r="B1" s="342"/>
      <c r="C1" s="342"/>
      <c r="D1" s="355" t="s">
        <v>29</v>
      </c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253"/>
      <c r="AA1" s="253"/>
      <c r="AB1" s="355"/>
      <c r="AC1" s="355"/>
      <c r="AD1" s="355"/>
      <c r="AE1" s="355"/>
      <c r="AF1" s="355"/>
      <c r="AG1" s="355"/>
      <c r="AH1" s="355"/>
      <c r="AI1" s="355"/>
      <c r="AJ1" s="355"/>
      <c r="AK1" s="355"/>
      <c r="AL1" s="355"/>
      <c r="AM1" s="355"/>
      <c r="AN1" s="355"/>
      <c r="AO1" s="355"/>
      <c r="AP1" s="355"/>
      <c r="AQ1" s="355"/>
      <c r="AR1" s="355"/>
      <c r="AS1" s="355"/>
      <c r="AT1" s="355"/>
      <c r="AU1" s="355"/>
      <c r="AV1" s="253"/>
      <c r="AW1" s="355" t="s">
        <v>30</v>
      </c>
      <c r="AX1" s="355"/>
      <c r="AY1" s="355" t="s">
        <v>31</v>
      </c>
      <c r="AZ1" s="355"/>
      <c r="BA1" s="355"/>
      <c r="BB1" s="352" t="s">
        <v>32</v>
      </c>
      <c r="BC1" s="352" t="s">
        <v>33</v>
      </c>
      <c r="BD1" s="352" t="s">
        <v>34</v>
      </c>
      <c r="BE1" s="341" t="s">
        <v>35</v>
      </c>
      <c r="BF1" s="341" t="s">
        <v>36</v>
      </c>
      <c r="BG1" s="341" t="s">
        <v>37</v>
      </c>
      <c r="BH1" s="341" t="s">
        <v>38</v>
      </c>
    </row>
    <row r="2" spans="1:68" ht="15.75" customHeight="1" thickBot="1" x14ac:dyDescent="0.3">
      <c r="A2" s="342"/>
      <c r="B2" s="342"/>
      <c r="C2" s="342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253"/>
      <c r="AA2" s="253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253"/>
      <c r="AW2" s="355"/>
      <c r="AX2" s="355"/>
      <c r="AY2" s="355"/>
      <c r="AZ2" s="355"/>
      <c r="BA2" s="355"/>
      <c r="BB2" s="352"/>
      <c r="BC2" s="352"/>
      <c r="BD2" s="352"/>
      <c r="BE2" s="341"/>
      <c r="BF2" s="341"/>
      <c r="BG2" s="341"/>
      <c r="BH2" s="341"/>
    </row>
    <row r="3" spans="1:68" ht="24.75" customHeight="1" thickBot="1" x14ac:dyDescent="0.3">
      <c r="A3" s="342" t="s">
        <v>39</v>
      </c>
      <c r="B3" s="342"/>
      <c r="C3" s="342"/>
      <c r="D3" s="343" t="s">
        <v>40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4" t="s">
        <v>26</v>
      </c>
      <c r="S3" s="344"/>
      <c r="T3" s="344"/>
      <c r="U3" s="344"/>
      <c r="V3" s="344"/>
      <c r="W3" s="344"/>
      <c r="X3" s="344"/>
      <c r="Y3" s="345" t="s">
        <v>41</v>
      </c>
      <c r="Z3" s="251"/>
      <c r="AA3" s="251"/>
      <c r="AB3" s="346" t="s">
        <v>42</v>
      </c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55"/>
      <c r="AV3" s="253"/>
      <c r="AW3" s="355"/>
      <c r="AX3" s="355"/>
      <c r="AY3" s="355"/>
      <c r="AZ3" s="355"/>
      <c r="BA3" s="355"/>
      <c r="BB3" s="352"/>
      <c r="BC3" s="352"/>
      <c r="BD3" s="352"/>
      <c r="BE3" s="341"/>
      <c r="BF3" s="341"/>
      <c r="BG3" s="341"/>
      <c r="BH3" s="341"/>
    </row>
    <row r="4" spans="1:68" ht="26.25" customHeight="1" thickBot="1" x14ac:dyDescent="0.3">
      <c r="A4" s="342"/>
      <c r="B4" s="342"/>
      <c r="C4" s="342"/>
      <c r="D4" s="347" t="s">
        <v>43</v>
      </c>
      <c r="E4" s="347"/>
      <c r="F4" s="347"/>
      <c r="G4" s="347"/>
      <c r="H4" s="347"/>
      <c r="I4" s="347"/>
      <c r="J4" s="347"/>
      <c r="K4" s="348" t="s">
        <v>44</v>
      </c>
      <c r="L4" s="348"/>
      <c r="M4" s="348"/>
      <c r="N4" s="348"/>
      <c r="O4" s="348"/>
      <c r="P4" s="348"/>
      <c r="Q4" s="348"/>
      <c r="R4" s="356" t="s">
        <v>27</v>
      </c>
      <c r="S4" s="356"/>
      <c r="T4" s="356"/>
      <c r="U4" s="356"/>
      <c r="V4" s="356"/>
      <c r="W4" s="356"/>
      <c r="X4" s="356"/>
      <c r="Y4" s="345"/>
      <c r="Z4" s="251"/>
      <c r="AA4" s="251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80"/>
      <c r="AV4" s="80"/>
      <c r="AW4" s="355"/>
      <c r="AX4" s="355"/>
      <c r="AY4" s="355"/>
      <c r="AZ4" s="355"/>
      <c r="BA4" s="355"/>
      <c r="BB4" s="352"/>
      <c r="BC4" s="352"/>
      <c r="BD4" s="352"/>
      <c r="BE4" s="341"/>
      <c r="BF4" s="341"/>
      <c r="BG4" s="341"/>
      <c r="BH4" s="341"/>
    </row>
    <row r="5" spans="1:68" ht="27.75" customHeight="1" thickBot="1" x14ac:dyDescent="0.3">
      <c r="A5" s="353" t="s">
        <v>1</v>
      </c>
      <c r="B5" s="353" t="s">
        <v>16</v>
      </c>
      <c r="C5" s="353" t="s">
        <v>45</v>
      </c>
      <c r="D5" s="354" t="s">
        <v>46</v>
      </c>
      <c r="E5" s="354" t="s">
        <v>47</v>
      </c>
      <c r="F5" s="347" t="s">
        <v>48</v>
      </c>
      <c r="G5" s="347"/>
      <c r="H5" s="347"/>
      <c r="I5" s="347"/>
      <c r="J5" s="347" t="s">
        <v>0</v>
      </c>
      <c r="K5" s="354" t="s">
        <v>46</v>
      </c>
      <c r="L5" s="354" t="s">
        <v>47</v>
      </c>
      <c r="M5" s="347" t="s">
        <v>48</v>
      </c>
      <c r="N5" s="347"/>
      <c r="O5" s="347"/>
      <c r="P5" s="347"/>
      <c r="Q5" s="347" t="s">
        <v>0</v>
      </c>
      <c r="R5" s="345" t="s">
        <v>46</v>
      </c>
      <c r="S5" s="345" t="s">
        <v>47</v>
      </c>
      <c r="T5" s="351" t="s">
        <v>48</v>
      </c>
      <c r="U5" s="351"/>
      <c r="V5" s="351"/>
      <c r="W5" s="351"/>
      <c r="X5" s="351" t="s">
        <v>0</v>
      </c>
      <c r="Y5" s="345"/>
      <c r="Z5" s="251"/>
      <c r="AA5" s="251"/>
      <c r="AB5" s="350" t="s">
        <v>49</v>
      </c>
      <c r="AC5" s="350"/>
      <c r="AD5" s="350" t="s">
        <v>50</v>
      </c>
      <c r="AE5" s="350"/>
      <c r="AF5" s="350" t="s">
        <v>51</v>
      </c>
      <c r="AG5" s="350"/>
      <c r="AH5" s="350" t="s">
        <v>52</v>
      </c>
      <c r="AI5" s="350"/>
      <c r="AJ5" s="350" t="s">
        <v>53</v>
      </c>
      <c r="AK5" s="350"/>
      <c r="AL5" s="350" t="s">
        <v>54</v>
      </c>
      <c r="AM5" s="350"/>
      <c r="AN5" s="350" t="s">
        <v>55</v>
      </c>
      <c r="AO5" s="350"/>
      <c r="AP5" s="350" t="s">
        <v>56</v>
      </c>
      <c r="AQ5" s="350"/>
      <c r="AR5" s="350" t="s">
        <v>57</v>
      </c>
      <c r="AS5" s="350"/>
      <c r="AT5" s="350"/>
      <c r="AU5" s="81"/>
      <c r="AV5" s="250"/>
      <c r="AW5" s="357" t="s">
        <v>58</v>
      </c>
      <c r="AX5" s="357"/>
      <c r="AY5" s="358" t="s">
        <v>59</v>
      </c>
      <c r="AZ5" s="358"/>
      <c r="BA5" s="358"/>
      <c r="BB5" s="352"/>
      <c r="BC5" s="352"/>
      <c r="BD5" s="352"/>
      <c r="BE5" s="341"/>
      <c r="BF5" s="341"/>
      <c r="BG5" s="341"/>
      <c r="BH5" s="341"/>
    </row>
    <row r="6" spans="1:68" ht="83.25" customHeight="1" thickBot="1" x14ac:dyDescent="0.3">
      <c r="A6" s="353"/>
      <c r="B6" s="353"/>
      <c r="C6" s="353"/>
      <c r="D6" s="354"/>
      <c r="E6" s="354"/>
      <c r="F6" s="82" t="s">
        <v>60</v>
      </c>
      <c r="G6" s="82" t="s">
        <v>61</v>
      </c>
      <c r="H6" s="82" t="s">
        <v>62</v>
      </c>
      <c r="I6" s="83" t="s">
        <v>63</v>
      </c>
      <c r="J6" s="347"/>
      <c r="K6" s="354"/>
      <c r="L6" s="354"/>
      <c r="M6" s="82" t="s">
        <v>60</v>
      </c>
      <c r="N6" s="82" t="s">
        <v>61</v>
      </c>
      <c r="O6" s="82" t="s">
        <v>64</v>
      </c>
      <c r="P6" s="83" t="s">
        <v>63</v>
      </c>
      <c r="Q6" s="347"/>
      <c r="R6" s="345"/>
      <c r="S6" s="345"/>
      <c r="T6" s="84" t="s">
        <v>60</v>
      </c>
      <c r="U6" s="84" t="s">
        <v>61</v>
      </c>
      <c r="V6" s="84" t="s">
        <v>65</v>
      </c>
      <c r="W6" s="85" t="s">
        <v>63</v>
      </c>
      <c r="X6" s="351"/>
      <c r="Y6" s="345"/>
      <c r="Z6" s="251"/>
      <c r="AA6" s="251"/>
      <c r="AB6" s="86" t="s">
        <v>66</v>
      </c>
      <c r="AC6" s="86" t="s">
        <v>67</v>
      </c>
      <c r="AD6" s="86" t="s">
        <v>66</v>
      </c>
      <c r="AE6" s="86" t="s">
        <v>67</v>
      </c>
      <c r="AF6" s="86" t="s">
        <v>66</v>
      </c>
      <c r="AG6" s="86" t="s">
        <v>67</v>
      </c>
      <c r="AH6" s="86" t="s">
        <v>66</v>
      </c>
      <c r="AI6" s="86" t="s">
        <v>67</v>
      </c>
      <c r="AJ6" s="86" t="s">
        <v>66</v>
      </c>
      <c r="AK6" s="86" t="s">
        <v>67</v>
      </c>
      <c r="AL6" s="86" t="s">
        <v>66</v>
      </c>
      <c r="AM6" s="86" t="s">
        <v>67</v>
      </c>
      <c r="AN6" s="86" t="s">
        <v>66</v>
      </c>
      <c r="AO6" s="86" t="s">
        <v>67</v>
      </c>
      <c r="AP6" s="86" t="s">
        <v>66</v>
      </c>
      <c r="AQ6" s="86" t="s">
        <v>67</v>
      </c>
      <c r="AR6" s="81" t="s">
        <v>66</v>
      </c>
      <c r="AS6" s="81" t="s">
        <v>67</v>
      </c>
      <c r="AT6" s="81" t="s">
        <v>0</v>
      </c>
      <c r="AU6" s="81" t="s">
        <v>68</v>
      </c>
      <c r="AV6" s="250"/>
      <c r="AW6" s="87" t="s">
        <v>69</v>
      </c>
      <c r="AX6" s="88" t="s">
        <v>70</v>
      </c>
      <c r="AY6" s="88" t="s">
        <v>71</v>
      </c>
      <c r="AZ6" s="88" t="s">
        <v>72</v>
      </c>
      <c r="BA6" s="88" t="s">
        <v>73</v>
      </c>
      <c r="BB6" s="352"/>
      <c r="BC6" s="352"/>
      <c r="BD6" s="352"/>
      <c r="BE6" s="341"/>
      <c r="BF6" s="341"/>
      <c r="BG6" s="341"/>
      <c r="BH6" s="341"/>
      <c r="BL6" s="339" t="s">
        <v>96</v>
      </c>
      <c r="BM6" s="339"/>
      <c r="BN6" s="339" t="s">
        <v>97</v>
      </c>
      <c r="BO6" s="339"/>
      <c r="BP6" s="339" t="s">
        <v>98</v>
      </c>
    </row>
    <row r="7" spans="1:68" ht="33.75" customHeight="1" x14ac:dyDescent="0.25">
      <c r="A7" s="39">
        <v>1</v>
      </c>
      <c r="B7" s="107" t="s">
        <v>18</v>
      </c>
      <c r="C7" s="126">
        <v>5288086.8094954873</v>
      </c>
      <c r="D7" s="89">
        <v>422</v>
      </c>
      <c r="E7" s="89">
        <v>33</v>
      </c>
      <c r="F7" s="89">
        <v>0</v>
      </c>
      <c r="G7" s="89">
        <v>0</v>
      </c>
      <c r="H7" s="89">
        <v>6</v>
      </c>
      <c r="I7" s="89">
        <v>1</v>
      </c>
      <c r="J7" s="114">
        <f>D7+E7+F7+G7+H7+I7</f>
        <v>462</v>
      </c>
      <c r="K7" s="89">
        <v>526</v>
      </c>
      <c r="L7" s="89">
        <v>6</v>
      </c>
      <c r="M7" s="89">
        <v>0</v>
      </c>
      <c r="N7" s="89">
        <v>0</v>
      </c>
      <c r="O7" s="89">
        <v>16</v>
      </c>
      <c r="P7" s="89">
        <v>0</v>
      </c>
      <c r="Q7" s="114">
        <f>SUM(K7:P7)</f>
        <v>548</v>
      </c>
      <c r="R7" s="89">
        <v>374</v>
      </c>
      <c r="S7" s="89">
        <v>7</v>
      </c>
      <c r="T7" s="89">
        <v>1</v>
      </c>
      <c r="U7" s="89">
        <v>0</v>
      </c>
      <c r="V7" s="89">
        <v>17</v>
      </c>
      <c r="W7" s="89">
        <v>0</v>
      </c>
      <c r="X7" s="114">
        <f>SUM(R7:W7)</f>
        <v>399</v>
      </c>
      <c r="Y7" s="114">
        <f>J7+Q7+X7</f>
        <v>1409</v>
      </c>
      <c r="Z7" s="114"/>
      <c r="AA7" s="114"/>
      <c r="AB7" s="89">
        <v>12</v>
      </c>
      <c r="AC7" s="89">
        <v>9</v>
      </c>
      <c r="AD7" s="89">
        <v>24</v>
      </c>
      <c r="AE7" s="89">
        <v>38</v>
      </c>
      <c r="AF7" s="89">
        <v>111</v>
      </c>
      <c r="AG7" s="89">
        <v>151</v>
      </c>
      <c r="AH7" s="89">
        <v>94</v>
      </c>
      <c r="AI7" s="89">
        <v>122</v>
      </c>
      <c r="AJ7" s="89">
        <v>95</v>
      </c>
      <c r="AK7" s="89">
        <v>91</v>
      </c>
      <c r="AL7" s="89">
        <v>90</v>
      </c>
      <c r="AM7" s="89">
        <v>98</v>
      </c>
      <c r="AN7" s="89">
        <v>82</v>
      </c>
      <c r="AO7" s="89">
        <v>103</v>
      </c>
      <c r="AP7" s="89">
        <v>147</v>
      </c>
      <c r="AQ7" s="89">
        <v>101</v>
      </c>
      <c r="AR7" s="131">
        <f t="shared" ref="AR7:AR15" si="0">AP7+AN7+AL7+AJ7+AH7+AF7+AD7+AB7</f>
        <v>655</v>
      </c>
      <c r="AS7" s="131">
        <f t="shared" ref="AS7:AS15" si="1">AQ7+AO7+AM7+AK7+AI7+AG7+AE7+AC7</f>
        <v>713</v>
      </c>
      <c r="AT7" s="131">
        <f>SUM(AR7:AS7)</f>
        <v>1368</v>
      </c>
      <c r="AU7" s="132">
        <f t="shared" ref="AU7:AU15" si="2">D7+E7+K7+L7+R7+S7</f>
        <v>1368</v>
      </c>
      <c r="AV7" s="132"/>
      <c r="AW7" s="90">
        <v>5455</v>
      </c>
      <c r="AX7" s="90">
        <v>494</v>
      </c>
      <c r="AY7" s="90">
        <v>8730</v>
      </c>
      <c r="AZ7" s="90">
        <v>0</v>
      </c>
      <c r="BA7" s="90">
        <v>107</v>
      </c>
      <c r="BB7" s="91">
        <f t="shared" ref="BB7:BB15" si="3">((D7+E7)*4)/(C7*0.00144)*100</f>
        <v>23.900683449814071</v>
      </c>
      <c r="BC7" s="91">
        <f t="shared" ref="BC7:BC15" si="4">(D7+E7)/(J7+Q7)*100</f>
        <v>45.049504950495049</v>
      </c>
      <c r="BD7" s="91">
        <f t="shared" ref="BD7:BD15" si="5">(4*AU7)/(C7*0.00272)*100</f>
        <v>38.043337379975547</v>
      </c>
      <c r="BE7" s="91">
        <f t="shared" ref="BE7:BE15" si="6">(E7+F7+G7+H7+I7+L7+M7+N7+O7+P7+S7+T7+U7+V7+W7)/Y7*100</f>
        <v>6.1745919091554295</v>
      </c>
      <c r="BF7" s="91">
        <f t="shared" ref="BF7:BF15" si="7">((D7+E7)*4)/(C7)*100000</f>
        <v>34.416984167732267</v>
      </c>
      <c r="BG7" s="91">
        <f t="shared" ref="BG7:BG15" si="8">(AU7*4)/(C7)*100000</f>
        <v>103.47787767353348</v>
      </c>
      <c r="BH7" s="92">
        <f>AX7/AW7*100</f>
        <v>9.0559120073327222</v>
      </c>
    </row>
    <row r="8" spans="1:68" ht="33.75" customHeight="1" x14ac:dyDescent="0.25">
      <c r="A8" s="50">
        <v>2</v>
      </c>
      <c r="B8" s="108" t="s">
        <v>19</v>
      </c>
      <c r="C8" s="127">
        <v>9916595.109658068</v>
      </c>
      <c r="D8" s="93">
        <v>877</v>
      </c>
      <c r="E8" s="93">
        <v>35</v>
      </c>
      <c r="F8" s="93">
        <v>13</v>
      </c>
      <c r="G8" s="93">
        <v>2</v>
      </c>
      <c r="H8" s="93">
        <v>39</v>
      </c>
      <c r="I8" s="93">
        <v>0</v>
      </c>
      <c r="J8" s="115">
        <f t="shared" ref="J8:J14" si="9">D8+E8+F8+G8+H8+I8</f>
        <v>966</v>
      </c>
      <c r="K8" s="93">
        <v>772</v>
      </c>
      <c r="L8" s="93">
        <v>0</v>
      </c>
      <c r="M8" s="93">
        <v>2</v>
      </c>
      <c r="N8" s="93">
        <v>0</v>
      </c>
      <c r="O8" s="93">
        <v>1</v>
      </c>
      <c r="P8" s="93">
        <v>17</v>
      </c>
      <c r="Q8" s="115">
        <f t="shared" ref="Q8:Q15" si="10">SUM(K8:P8)</f>
        <v>792</v>
      </c>
      <c r="R8" s="93">
        <v>598</v>
      </c>
      <c r="S8" s="93">
        <v>0</v>
      </c>
      <c r="T8" s="93">
        <v>0</v>
      </c>
      <c r="U8" s="93">
        <v>0</v>
      </c>
      <c r="V8" s="93">
        <v>0</v>
      </c>
      <c r="W8" s="93">
        <v>13</v>
      </c>
      <c r="X8" s="115">
        <f t="shared" ref="X8:X15" si="11">SUM(R8:W8)</f>
        <v>611</v>
      </c>
      <c r="Y8" s="115">
        <f t="shared" ref="Y8:Y14" si="12">J8+Q8+X8</f>
        <v>2369</v>
      </c>
      <c r="Z8" s="115"/>
      <c r="AA8" s="115"/>
      <c r="AB8" s="93">
        <v>87</v>
      </c>
      <c r="AC8" s="93">
        <v>75</v>
      </c>
      <c r="AD8" s="93">
        <v>74</v>
      </c>
      <c r="AE8" s="93">
        <v>100</v>
      </c>
      <c r="AF8" s="93">
        <v>136</v>
      </c>
      <c r="AG8" s="93">
        <v>229</v>
      </c>
      <c r="AH8" s="93">
        <v>147</v>
      </c>
      <c r="AI8" s="93">
        <v>245</v>
      </c>
      <c r="AJ8" s="93">
        <v>109</v>
      </c>
      <c r="AK8" s="93">
        <v>200</v>
      </c>
      <c r="AL8" s="93">
        <v>119</v>
      </c>
      <c r="AM8" s="93">
        <v>172</v>
      </c>
      <c r="AN8" s="93">
        <v>159</v>
      </c>
      <c r="AO8" s="93">
        <v>163</v>
      </c>
      <c r="AP8" s="93">
        <v>160</v>
      </c>
      <c r="AQ8" s="93">
        <v>107</v>
      </c>
      <c r="AR8" s="133">
        <f t="shared" si="0"/>
        <v>991</v>
      </c>
      <c r="AS8" s="133">
        <f t="shared" si="1"/>
        <v>1291</v>
      </c>
      <c r="AT8" s="133">
        <f t="shared" ref="AT8:AT15" si="13">SUM(AR8:AS8)</f>
        <v>2282</v>
      </c>
      <c r="AU8" s="134">
        <f t="shared" si="2"/>
        <v>2282</v>
      </c>
      <c r="AV8" s="134"/>
      <c r="AW8" s="94">
        <v>39774</v>
      </c>
      <c r="AX8" s="94">
        <v>965</v>
      </c>
      <c r="AY8" s="94">
        <v>0</v>
      </c>
      <c r="AZ8" s="94">
        <v>246</v>
      </c>
      <c r="BA8" s="94">
        <v>13</v>
      </c>
      <c r="BB8" s="95">
        <f t="shared" si="3"/>
        <v>25.546402825966386</v>
      </c>
      <c r="BC8" s="95">
        <f t="shared" si="4"/>
        <v>51.877133105802045</v>
      </c>
      <c r="BD8" s="95">
        <f t="shared" si="5"/>
        <v>33.841074641363363</v>
      </c>
      <c r="BE8" s="95">
        <f t="shared" si="6"/>
        <v>5.1498522583368516</v>
      </c>
      <c r="BF8" s="95">
        <f t="shared" si="7"/>
        <v>36.786820069391602</v>
      </c>
      <c r="BG8" s="95">
        <f t="shared" si="8"/>
        <v>92.047723024508372</v>
      </c>
      <c r="BH8" s="96">
        <f t="shared" ref="BH8:BH15" si="14">AX8/AW8*100</f>
        <v>2.4262080756272941</v>
      </c>
    </row>
    <row r="9" spans="1:68" ht="33.75" customHeight="1" x14ac:dyDescent="0.25">
      <c r="A9" s="50">
        <v>3</v>
      </c>
      <c r="B9" s="108" t="s">
        <v>20</v>
      </c>
      <c r="C9" s="128">
        <v>4381706.5492888819</v>
      </c>
      <c r="D9" s="93">
        <v>326</v>
      </c>
      <c r="E9" s="93">
        <v>36</v>
      </c>
      <c r="F9" s="93">
        <v>3</v>
      </c>
      <c r="G9" s="93">
        <v>0</v>
      </c>
      <c r="H9" s="93">
        <v>0</v>
      </c>
      <c r="I9" s="93">
        <v>0</v>
      </c>
      <c r="J9" s="115">
        <f t="shared" si="9"/>
        <v>365</v>
      </c>
      <c r="K9" s="93">
        <v>349</v>
      </c>
      <c r="L9" s="93">
        <v>3</v>
      </c>
      <c r="M9" s="93">
        <v>0</v>
      </c>
      <c r="N9" s="93">
        <v>0</v>
      </c>
      <c r="O9" s="93">
        <v>27</v>
      </c>
      <c r="P9" s="93">
        <v>0</v>
      </c>
      <c r="Q9" s="115">
        <f t="shared" si="10"/>
        <v>379</v>
      </c>
      <c r="R9" s="93">
        <v>295</v>
      </c>
      <c r="S9" s="93">
        <v>0</v>
      </c>
      <c r="T9" s="93">
        <v>0</v>
      </c>
      <c r="U9" s="93">
        <v>0</v>
      </c>
      <c r="V9" s="93">
        <v>12</v>
      </c>
      <c r="W9" s="93">
        <v>0</v>
      </c>
      <c r="X9" s="115">
        <f t="shared" si="11"/>
        <v>307</v>
      </c>
      <c r="Y9" s="115">
        <f t="shared" si="12"/>
        <v>1051</v>
      </c>
      <c r="Z9" s="115"/>
      <c r="AA9" s="115"/>
      <c r="AB9" s="93">
        <v>90</v>
      </c>
      <c r="AC9" s="93">
        <v>71</v>
      </c>
      <c r="AD9" s="93">
        <v>72</v>
      </c>
      <c r="AE9" s="93">
        <v>71</v>
      </c>
      <c r="AF9" s="93">
        <v>103</v>
      </c>
      <c r="AG9" s="93">
        <v>107</v>
      </c>
      <c r="AH9" s="93">
        <v>62</v>
      </c>
      <c r="AI9" s="93">
        <v>95</v>
      </c>
      <c r="AJ9" s="93">
        <v>39</v>
      </c>
      <c r="AK9" s="93">
        <v>63</v>
      </c>
      <c r="AL9" s="93">
        <v>33</v>
      </c>
      <c r="AM9" s="93">
        <v>48</v>
      </c>
      <c r="AN9" s="93">
        <v>28</v>
      </c>
      <c r="AO9" s="93">
        <v>56</v>
      </c>
      <c r="AP9" s="93">
        <v>41</v>
      </c>
      <c r="AQ9" s="93">
        <v>30</v>
      </c>
      <c r="AR9" s="133">
        <f t="shared" si="0"/>
        <v>468</v>
      </c>
      <c r="AS9" s="133">
        <f t="shared" si="1"/>
        <v>541</v>
      </c>
      <c r="AT9" s="133">
        <f t="shared" si="13"/>
        <v>1009</v>
      </c>
      <c r="AU9" s="134">
        <f t="shared" si="2"/>
        <v>1009</v>
      </c>
      <c r="AV9" s="134"/>
      <c r="AW9" s="97">
        <v>2282</v>
      </c>
      <c r="AX9" s="100">
        <v>299</v>
      </c>
      <c r="AY9" s="100">
        <v>880</v>
      </c>
      <c r="AZ9" s="100">
        <v>57</v>
      </c>
      <c r="BA9" s="100">
        <v>23</v>
      </c>
      <c r="BB9" s="95">
        <f t="shared" si="3"/>
        <v>22.948947955420465</v>
      </c>
      <c r="BC9" s="95">
        <f t="shared" si="4"/>
        <v>48.655913978494624</v>
      </c>
      <c r="BD9" s="95">
        <f t="shared" si="5"/>
        <v>33.864055310882875</v>
      </c>
      <c r="BE9" s="95">
        <f t="shared" si="6"/>
        <v>7.7069457659372027</v>
      </c>
      <c r="BF9" s="95">
        <f t="shared" si="7"/>
        <v>33.046485055805476</v>
      </c>
      <c r="BG9" s="95">
        <f t="shared" si="8"/>
        <v>92.110230445601431</v>
      </c>
      <c r="BH9" s="96">
        <f t="shared" si="14"/>
        <v>13.102541630148993</v>
      </c>
    </row>
    <row r="10" spans="1:68" s="79" customFormat="1" ht="33.75" customHeight="1" x14ac:dyDescent="0.25">
      <c r="A10" s="105">
        <v>4</v>
      </c>
      <c r="B10" s="109" t="s">
        <v>21</v>
      </c>
      <c r="C10" s="127">
        <v>1279245.5272851405</v>
      </c>
      <c r="D10" s="98">
        <v>29</v>
      </c>
      <c r="E10" s="98">
        <v>1</v>
      </c>
      <c r="F10" s="98">
        <v>0</v>
      </c>
      <c r="G10" s="98">
        <v>0</v>
      </c>
      <c r="H10" s="98">
        <v>1</v>
      </c>
      <c r="I10" s="98">
        <v>0</v>
      </c>
      <c r="J10" s="115">
        <f t="shared" si="9"/>
        <v>31</v>
      </c>
      <c r="K10" s="98">
        <v>207</v>
      </c>
      <c r="L10" s="98">
        <v>0</v>
      </c>
      <c r="M10" s="98">
        <v>0</v>
      </c>
      <c r="N10" s="98">
        <v>1</v>
      </c>
      <c r="O10" s="98">
        <v>9</v>
      </c>
      <c r="P10" s="98">
        <v>0</v>
      </c>
      <c r="Q10" s="115">
        <f t="shared" si="10"/>
        <v>217</v>
      </c>
      <c r="R10" s="98">
        <v>103</v>
      </c>
      <c r="S10" s="98">
        <v>0</v>
      </c>
      <c r="T10" s="98">
        <v>0</v>
      </c>
      <c r="U10" s="98">
        <v>0</v>
      </c>
      <c r="V10" s="98">
        <v>7</v>
      </c>
      <c r="W10" s="98">
        <v>0</v>
      </c>
      <c r="X10" s="115">
        <f t="shared" si="11"/>
        <v>110</v>
      </c>
      <c r="Y10" s="115">
        <f t="shared" si="12"/>
        <v>358</v>
      </c>
      <c r="Z10" s="115"/>
      <c r="AA10" s="115"/>
      <c r="AB10" s="98">
        <v>24</v>
      </c>
      <c r="AC10" s="98">
        <v>19</v>
      </c>
      <c r="AD10" s="98">
        <v>17</v>
      </c>
      <c r="AE10" s="98">
        <v>19</v>
      </c>
      <c r="AF10" s="98">
        <v>21</v>
      </c>
      <c r="AG10" s="98">
        <v>50</v>
      </c>
      <c r="AH10" s="98">
        <v>19</v>
      </c>
      <c r="AI10" s="98">
        <v>37</v>
      </c>
      <c r="AJ10" s="98">
        <v>11</v>
      </c>
      <c r="AK10" s="98">
        <v>25</v>
      </c>
      <c r="AL10" s="98">
        <v>13</v>
      </c>
      <c r="AM10" s="98">
        <v>23</v>
      </c>
      <c r="AN10" s="98">
        <v>16</v>
      </c>
      <c r="AO10" s="98">
        <v>15</v>
      </c>
      <c r="AP10" s="98">
        <v>15</v>
      </c>
      <c r="AQ10" s="98">
        <v>16</v>
      </c>
      <c r="AR10" s="133">
        <f t="shared" si="0"/>
        <v>136</v>
      </c>
      <c r="AS10" s="133">
        <f t="shared" si="1"/>
        <v>204</v>
      </c>
      <c r="AT10" s="133">
        <f t="shared" si="13"/>
        <v>340</v>
      </c>
      <c r="AU10" s="134">
        <f t="shared" si="2"/>
        <v>340</v>
      </c>
      <c r="AV10" s="134"/>
      <c r="AW10" s="99">
        <v>783</v>
      </c>
      <c r="AX10" s="100">
        <v>134</v>
      </c>
      <c r="AY10" s="100">
        <v>484</v>
      </c>
      <c r="AZ10" s="100">
        <v>188</v>
      </c>
      <c r="BA10" s="100">
        <v>2</v>
      </c>
      <c r="BB10" s="95">
        <f t="shared" si="3"/>
        <v>6.5142563765836448</v>
      </c>
      <c r="BC10" s="95">
        <f t="shared" si="4"/>
        <v>12.096774193548388</v>
      </c>
      <c r="BD10" s="95">
        <f t="shared" si="5"/>
        <v>39.08553825950186</v>
      </c>
      <c r="BE10" s="95">
        <f t="shared" si="6"/>
        <v>5.3072625698324023</v>
      </c>
      <c r="BF10" s="95">
        <f t="shared" si="7"/>
        <v>9.3805291822804495</v>
      </c>
      <c r="BG10" s="95">
        <f t="shared" si="8"/>
        <v>106.31266406584507</v>
      </c>
      <c r="BH10" s="96">
        <f t="shared" si="14"/>
        <v>17.113665389527458</v>
      </c>
    </row>
    <row r="11" spans="1:68" ht="33.75" customHeight="1" x14ac:dyDescent="0.25">
      <c r="A11" s="50">
        <v>5</v>
      </c>
      <c r="B11" s="108" t="s">
        <v>22</v>
      </c>
      <c r="C11" s="127">
        <v>25260986.117455184</v>
      </c>
      <c r="D11" s="93">
        <v>3379</v>
      </c>
      <c r="E11" s="93">
        <v>258</v>
      </c>
      <c r="F11" s="93">
        <v>31</v>
      </c>
      <c r="G11" s="93">
        <v>6</v>
      </c>
      <c r="H11" s="93">
        <v>4</v>
      </c>
      <c r="I11" s="93">
        <v>0</v>
      </c>
      <c r="J11" s="115">
        <f t="shared" si="9"/>
        <v>3678</v>
      </c>
      <c r="K11" s="93">
        <v>3107</v>
      </c>
      <c r="L11" s="93">
        <v>19</v>
      </c>
      <c r="M11" s="93">
        <v>0</v>
      </c>
      <c r="N11" s="93">
        <v>2</v>
      </c>
      <c r="O11" s="93">
        <v>8</v>
      </c>
      <c r="P11" s="93">
        <v>0</v>
      </c>
      <c r="Q11" s="115">
        <f t="shared" si="10"/>
        <v>3136</v>
      </c>
      <c r="R11" s="93">
        <v>3556</v>
      </c>
      <c r="S11" s="93">
        <v>23</v>
      </c>
      <c r="T11" s="93">
        <v>0</v>
      </c>
      <c r="U11" s="93">
        <v>0</v>
      </c>
      <c r="V11" s="93">
        <v>2</v>
      </c>
      <c r="W11" s="93">
        <v>0</v>
      </c>
      <c r="X11" s="115">
        <f t="shared" si="11"/>
        <v>3581</v>
      </c>
      <c r="Y11" s="115">
        <f t="shared" si="12"/>
        <v>10395</v>
      </c>
      <c r="Z11" s="115"/>
      <c r="AA11" s="115"/>
      <c r="AB11" s="93">
        <v>449</v>
      </c>
      <c r="AC11" s="93">
        <v>315</v>
      </c>
      <c r="AD11" s="93">
        <v>752</v>
      </c>
      <c r="AE11" s="93">
        <v>898</v>
      </c>
      <c r="AF11" s="93">
        <v>1113</v>
      </c>
      <c r="AG11" s="93">
        <v>1378</v>
      </c>
      <c r="AH11" s="93">
        <v>698</v>
      </c>
      <c r="AI11" s="93">
        <v>850</v>
      </c>
      <c r="AJ11" s="93">
        <v>452</v>
      </c>
      <c r="AK11" s="93">
        <v>611</v>
      </c>
      <c r="AL11" s="93">
        <v>447</v>
      </c>
      <c r="AM11" s="93">
        <v>604</v>
      </c>
      <c r="AN11" s="93">
        <v>466</v>
      </c>
      <c r="AO11" s="93">
        <v>432</v>
      </c>
      <c r="AP11" s="93">
        <v>508</v>
      </c>
      <c r="AQ11" s="93">
        <v>369</v>
      </c>
      <c r="AR11" s="133">
        <f t="shared" si="0"/>
        <v>4885</v>
      </c>
      <c r="AS11" s="133">
        <f t="shared" si="1"/>
        <v>5457</v>
      </c>
      <c r="AT11" s="133">
        <f t="shared" si="13"/>
        <v>10342</v>
      </c>
      <c r="AU11" s="134">
        <f t="shared" si="2"/>
        <v>10342</v>
      </c>
      <c r="AV11" s="134"/>
      <c r="AW11" s="97">
        <v>6171</v>
      </c>
      <c r="AX11" s="100">
        <v>3314</v>
      </c>
      <c r="AY11" s="100">
        <v>0</v>
      </c>
      <c r="AZ11" s="100">
        <v>1577</v>
      </c>
      <c r="BA11" s="100">
        <v>77</v>
      </c>
      <c r="BB11" s="95">
        <f t="shared" si="3"/>
        <v>39.99360013422762</v>
      </c>
      <c r="BC11" s="95">
        <f t="shared" si="4"/>
        <v>53.375403580862937</v>
      </c>
      <c r="BD11" s="95">
        <f t="shared" si="5"/>
        <v>60.206768883430726</v>
      </c>
      <c r="BE11" s="95">
        <f t="shared" si="6"/>
        <v>3.3958633958633957</v>
      </c>
      <c r="BF11" s="95">
        <f t="shared" si="7"/>
        <v>57.590784193287774</v>
      </c>
      <c r="BG11" s="95">
        <f t="shared" si="8"/>
        <v>163.7624113629316</v>
      </c>
      <c r="BH11" s="96">
        <f t="shared" si="14"/>
        <v>53.702803435423753</v>
      </c>
    </row>
    <row r="12" spans="1:68" ht="33.75" customHeight="1" x14ac:dyDescent="0.25">
      <c r="A12" s="50">
        <v>6</v>
      </c>
      <c r="B12" s="108" t="s">
        <v>23</v>
      </c>
      <c r="C12" s="127">
        <v>97908092.930028051</v>
      </c>
      <c r="D12" s="93">
        <v>20687</v>
      </c>
      <c r="E12" s="93">
        <v>1380</v>
      </c>
      <c r="F12" s="93">
        <v>115</v>
      </c>
      <c r="G12" s="93">
        <v>170</v>
      </c>
      <c r="H12" s="93">
        <v>127</v>
      </c>
      <c r="I12" s="93">
        <v>31</v>
      </c>
      <c r="J12" s="115">
        <f t="shared" si="9"/>
        <v>22510</v>
      </c>
      <c r="K12" s="93">
        <v>23601</v>
      </c>
      <c r="L12" s="93">
        <v>369</v>
      </c>
      <c r="M12" s="93">
        <v>23</v>
      </c>
      <c r="N12" s="93">
        <v>53</v>
      </c>
      <c r="O12" s="93">
        <v>150</v>
      </c>
      <c r="P12" s="93">
        <v>26</v>
      </c>
      <c r="Q12" s="115">
        <f t="shared" si="10"/>
        <v>24222</v>
      </c>
      <c r="R12" s="93">
        <v>7709</v>
      </c>
      <c r="S12" s="93">
        <v>152</v>
      </c>
      <c r="T12" s="93">
        <v>8</v>
      </c>
      <c r="U12" s="93">
        <v>20</v>
      </c>
      <c r="V12" s="93">
        <v>73</v>
      </c>
      <c r="W12" s="93">
        <v>5</v>
      </c>
      <c r="X12" s="115">
        <f t="shared" si="11"/>
        <v>7967</v>
      </c>
      <c r="Y12" s="115">
        <f t="shared" si="12"/>
        <v>54699</v>
      </c>
      <c r="Z12" s="115"/>
      <c r="AA12" s="115"/>
      <c r="AB12" s="93">
        <v>217</v>
      </c>
      <c r="AC12" s="93">
        <v>219</v>
      </c>
      <c r="AD12" s="93">
        <v>973</v>
      </c>
      <c r="AE12" s="93">
        <v>1579</v>
      </c>
      <c r="AF12" s="93">
        <v>4805</v>
      </c>
      <c r="AG12" s="93">
        <v>6222</v>
      </c>
      <c r="AH12" s="93">
        <v>4819</v>
      </c>
      <c r="AI12" s="93">
        <v>5072</v>
      </c>
      <c r="AJ12" s="93">
        <v>4548</v>
      </c>
      <c r="AK12" s="93">
        <v>4545</v>
      </c>
      <c r="AL12" s="93">
        <v>4412</v>
      </c>
      <c r="AM12" s="93">
        <v>3801</v>
      </c>
      <c r="AN12" s="93">
        <v>3827</v>
      </c>
      <c r="AO12" s="93">
        <v>2916</v>
      </c>
      <c r="AP12" s="93">
        <v>3689</v>
      </c>
      <c r="AQ12" s="93">
        <v>2254</v>
      </c>
      <c r="AR12" s="133">
        <f t="shared" si="0"/>
        <v>27290</v>
      </c>
      <c r="AS12" s="133">
        <f t="shared" si="1"/>
        <v>26608</v>
      </c>
      <c r="AT12" s="133">
        <f t="shared" si="13"/>
        <v>53898</v>
      </c>
      <c r="AU12" s="134">
        <f t="shared" si="2"/>
        <v>53898</v>
      </c>
      <c r="AV12" s="134"/>
      <c r="AW12" s="94">
        <v>180637</v>
      </c>
      <c r="AX12" s="94">
        <v>23652</v>
      </c>
      <c r="AY12" s="94">
        <v>72762</v>
      </c>
      <c r="AZ12" s="94">
        <v>20133</v>
      </c>
      <c r="BA12" s="94">
        <v>387</v>
      </c>
      <c r="BB12" s="95">
        <f t="shared" si="3"/>
        <v>62.606900397936961</v>
      </c>
      <c r="BC12" s="95">
        <f t="shared" si="4"/>
        <v>47.220320123256016</v>
      </c>
      <c r="BD12" s="95">
        <f t="shared" si="5"/>
        <v>80.955273802062848</v>
      </c>
      <c r="BE12" s="95">
        <f t="shared" si="6"/>
        <v>4.9397612387795027</v>
      </c>
      <c r="BF12" s="95">
        <f t="shared" si="7"/>
        <v>90.153936573029227</v>
      </c>
      <c r="BG12" s="95">
        <f t="shared" si="8"/>
        <v>220.19834474161095</v>
      </c>
      <c r="BH12" s="96">
        <f t="shared" si="14"/>
        <v>13.093662981559703</v>
      </c>
    </row>
    <row r="13" spans="1:68" ht="33.75" customHeight="1" x14ac:dyDescent="0.25">
      <c r="A13" s="50">
        <v>7</v>
      </c>
      <c r="B13" s="108" t="s">
        <v>24</v>
      </c>
      <c r="C13" s="127">
        <v>44578786.305795372</v>
      </c>
      <c r="D13" s="93">
        <v>6734</v>
      </c>
      <c r="E13" s="93">
        <v>612</v>
      </c>
      <c r="F13" s="93">
        <v>139</v>
      </c>
      <c r="G13" s="93">
        <v>97</v>
      </c>
      <c r="H13" s="93">
        <v>463</v>
      </c>
      <c r="I13" s="93">
        <v>3</v>
      </c>
      <c r="J13" s="115">
        <f t="shared" si="9"/>
        <v>8048</v>
      </c>
      <c r="K13" s="93">
        <v>6110</v>
      </c>
      <c r="L13" s="93">
        <v>131</v>
      </c>
      <c r="M13" s="93">
        <v>1</v>
      </c>
      <c r="N13" s="93">
        <v>8</v>
      </c>
      <c r="O13" s="93">
        <v>212</v>
      </c>
      <c r="P13" s="93">
        <v>0</v>
      </c>
      <c r="Q13" s="115">
        <f t="shared" si="10"/>
        <v>6462</v>
      </c>
      <c r="R13" s="93">
        <v>2771</v>
      </c>
      <c r="S13" s="93">
        <v>51</v>
      </c>
      <c r="T13" s="93">
        <v>3</v>
      </c>
      <c r="U13" s="93">
        <v>9</v>
      </c>
      <c r="V13" s="93">
        <v>121</v>
      </c>
      <c r="W13" s="93">
        <v>0</v>
      </c>
      <c r="X13" s="115">
        <f t="shared" si="11"/>
        <v>2955</v>
      </c>
      <c r="Y13" s="115">
        <f t="shared" si="12"/>
        <v>17465</v>
      </c>
      <c r="Z13" s="115"/>
      <c r="AA13" s="115"/>
      <c r="AB13" s="93">
        <v>589</v>
      </c>
      <c r="AC13" s="93">
        <v>507</v>
      </c>
      <c r="AD13" s="93">
        <v>647</v>
      </c>
      <c r="AE13" s="93">
        <v>861</v>
      </c>
      <c r="AF13" s="93">
        <v>1707</v>
      </c>
      <c r="AG13" s="93">
        <v>2248</v>
      </c>
      <c r="AH13" s="93">
        <v>1420</v>
      </c>
      <c r="AI13" s="93">
        <v>1608</v>
      </c>
      <c r="AJ13" s="93">
        <v>1084</v>
      </c>
      <c r="AK13" s="93">
        <v>1028</v>
      </c>
      <c r="AL13" s="93">
        <v>1148</v>
      </c>
      <c r="AM13" s="93">
        <v>834</v>
      </c>
      <c r="AN13" s="93">
        <v>1035</v>
      </c>
      <c r="AO13" s="93">
        <v>598</v>
      </c>
      <c r="AP13" s="93">
        <v>681</v>
      </c>
      <c r="AQ13" s="93">
        <v>414</v>
      </c>
      <c r="AR13" s="133">
        <f t="shared" si="0"/>
        <v>8311</v>
      </c>
      <c r="AS13" s="133">
        <f t="shared" si="1"/>
        <v>8098</v>
      </c>
      <c r="AT13" s="133">
        <f t="shared" si="13"/>
        <v>16409</v>
      </c>
      <c r="AU13" s="134">
        <f t="shared" si="2"/>
        <v>16409</v>
      </c>
      <c r="AV13" s="134"/>
      <c r="AW13" s="94">
        <v>62379</v>
      </c>
      <c r="AX13" s="94">
        <v>8122</v>
      </c>
      <c r="AY13" s="94">
        <v>22642</v>
      </c>
      <c r="AZ13" s="94">
        <v>4220</v>
      </c>
      <c r="BA13" s="94">
        <v>307</v>
      </c>
      <c r="BB13" s="95">
        <f t="shared" si="3"/>
        <v>45.774138882069053</v>
      </c>
      <c r="BC13" s="95">
        <f t="shared" si="4"/>
        <v>50.627153687112333</v>
      </c>
      <c r="BD13" s="95">
        <f t="shared" si="5"/>
        <v>54.130864369907918</v>
      </c>
      <c r="BE13" s="95">
        <f t="shared" si="6"/>
        <v>10.592613799026624</v>
      </c>
      <c r="BF13" s="95">
        <f t="shared" si="7"/>
        <v>65.914759990179434</v>
      </c>
      <c r="BG13" s="95">
        <f t="shared" si="8"/>
        <v>147.23595108614953</v>
      </c>
      <c r="BH13" s="96">
        <f t="shared" si="14"/>
        <v>13.020407508937303</v>
      </c>
    </row>
    <row r="14" spans="1:68" ht="33.75" customHeight="1" thickBot="1" x14ac:dyDescent="0.3">
      <c r="A14" s="106">
        <v>8</v>
      </c>
      <c r="B14" s="110" t="s">
        <v>25</v>
      </c>
      <c r="C14" s="129">
        <v>1152534.351523868</v>
      </c>
      <c r="D14" s="101">
        <v>103</v>
      </c>
      <c r="E14" s="101">
        <v>15</v>
      </c>
      <c r="F14" s="101">
        <v>0</v>
      </c>
      <c r="G14" s="101">
        <v>0</v>
      </c>
      <c r="H14" s="101">
        <v>4</v>
      </c>
      <c r="I14" s="101">
        <v>0</v>
      </c>
      <c r="J14" s="116">
        <f t="shared" si="9"/>
        <v>122</v>
      </c>
      <c r="K14" s="101">
        <v>121</v>
      </c>
      <c r="L14" s="101">
        <v>7</v>
      </c>
      <c r="M14" s="101">
        <v>0</v>
      </c>
      <c r="N14" s="101">
        <v>2</v>
      </c>
      <c r="O14" s="101">
        <v>2</v>
      </c>
      <c r="P14" s="101">
        <v>0</v>
      </c>
      <c r="Q14" s="116">
        <f t="shared" si="10"/>
        <v>132</v>
      </c>
      <c r="R14" s="101">
        <v>241</v>
      </c>
      <c r="S14" s="101">
        <v>5</v>
      </c>
      <c r="T14" s="101">
        <v>0</v>
      </c>
      <c r="U14" s="101">
        <v>0</v>
      </c>
      <c r="V14" s="101">
        <v>3</v>
      </c>
      <c r="W14" s="101">
        <v>0</v>
      </c>
      <c r="X14" s="116">
        <f t="shared" si="11"/>
        <v>249</v>
      </c>
      <c r="Y14" s="116">
        <f t="shared" si="12"/>
        <v>503</v>
      </c>
      <c r="Z14" s="116"/>
      <c r="AA14" s="116"/>
      <c r="AB14" s="101">
        <v>12</v>
      </c>
      <c r="AC14" s="101">
        <v>5</v>
      </c>
      <c r="AD14" s="101">
        <v>16</v>
      </c>
      <c r="AE14" s="101">
        <v>30</v>
      </c>
      <c r="AF14" s="101">
        <v>61</v>
      </c>
      <c r="AG14" s="101">
        <v>68</v>
      </c>
      <c r="AH14" s="101">
        <v>56</v>
      </c>
      <c r="AI14" s="101">
        <v>39</v>
      </c>
      <c r="AJ14" s="101">
        <v>42</v>
      </c>
      <c r="AK14" s="101">
        <v>30</v>
      </c>
      <c r="AL14" s="101">
        <v>28</v>
      </c>
      <c r="AM14" s="101">
        <v>23</v>
      </c>
      <c r="AN14" s="101">
        <v>28</v>
      </c>
      <c r="AO14" s="101">
        <v>14</v>
      </c>
      <c r="AP14" s="101">
        <v>23</v>
      </c>
      <c r="AQ14" s="101">
        <v>17</v>
      </c>
      <c r="AR14" s="135">
        <f t="shared" si="0"/>
        <v>266</v>
      </c>
      <c r="AS14" s="135">
        <f t="shared" si="1"/>
        <v>226</v>
      </c>
      <c r="AT14" s="135">
        <f t="shared" si="13"/>
        <v>492</v>
      </c>
      <c r="AU14" s="136">
        <f t="shared" si="2"/>
        <v>492</v>
      </c>
      <c r="AV14" s="136"/>
      <c r="AW14" s="102">
        <v>711</v>
      </c>
      <c r="AX14" s="102">
        <v>127</v>
      </c>
      <c r="AY14" s="102">
        <v>0</v>
      </c>
      <c r="AZ14" s="102">
        <v>89</v>
      </c>
      <c r="BA14" s="102">
        <v>7</v>
      </c>
      <c r="BB14" s="103">
        <f t="shared" si="3"/>
        <v>28.439740415927183</v>
      </c>
      <c r="BC14" s="103">
        <f t="shared" si="4"/>
        <v>46.45669291338583</v>
      </c>
      <c r="BD14" s="103">
        <f t="shared" si="5"/>
        <v>62.777253520301869</v>
      </c>
      <c r="BE14" s="103">
        <f t="shared" si="6"/>
        <v>7.5546719681908545</v>
      </c>
      <c r="BF14" s="103">
        <f t="shared" si="7"/>
        <v>40.953226198935141</v>
      </c>
      <c r="BG14" s="103">
        <f t="shared" si="8"/>
        <v>170.7541295752211</v>
      </c>
      <c r="BH14" s="104">
        <f t="shared" si="14"/>
        <v>17.862165963431785</v>
      </c>
    </row>
    <row r="15" spans="1:68" ht="50.25" customHeight="1" thickBot="1" x14ac:dyDescent="0.3">
      <c r="A15" s="349" t="s">
        <v>17</v>
      </c>
      <c r="B15" s="349"/>
      <c r="C15" s="118">
        <f t="shared" ref="C15:I15" si="15">SUM(C7:C14)</f>
        <v>189766033.70053005</v>
      </c>
      <c r="D15" s="119">
        <f t="shared" si="15"/>
        <v>32557</v>
      </c>
      <c r="E15" s="119">
        <f t="shared" si="15"/>
        <v>2370</v>
      </c>
      <c r="F15" s="119">
        <f t="shared" si="15"/>
        <v>301</v>
      </c>
      <c r="G15" s="119">
        <f t="shared" si="15"/>
        <v>275</v>
      </c>
      <c r="H15" s="119">
        <f t="shared" si="15"/>
        <v>644</v>
      </c>
      <c r="I15" s="119">
        <f t="shared" si="15"/>
        <v>35</v>
      </c>
      <c r="J15" s="114">
        <f>D15+E15+F15+G15+H15+I15</f>
        <v>36182</v>
      </c>
      <c r="K15" s="119">
        <f t="shared" ref="K15:P15" si="16">SUM(K7:K14)</f>
        <v>34793</v>
      </c>
      <c r="L15" s="119">
        <f t="shared" si="16"/>
        <v>535</v>
      </c>
      <c r="M15" s="119">
        <f t="shared" si="16"/>
        <v>26</v>
      </c>
      <c r="N15" s="119">
        <f t="shared" si="16"/>
        <v>66</v>
      </c>
      <c r="O15" s="119">
        <f t="shared" si="16"/>
        <v>425</v>
      </c>
      <c r="P15" s="119">
        <f t="shared" si="16"/>
        <v>43</v>
      </c>
      <c r="Q15" s="117">
        <f t="shared" si="10"/>
        <v>35888</v>
      </c>
      <c r="R15" s="119">
        <f t="shared" ref="R15:W15" si="17">SUM(R7:R14)</f>
        <v>15647</v>
      </c>
      <c r="S15" s="119">
        <f t="shared" si="17"/>
        <v>238</v>
      </c>
      <c r="T15" s="119">
        <f t="shared" si="17"/>
        <v>12</v>
      </c>
      <c r="U15" s="119">
        <f t="shared" si="17"/>
        <v>29</v>
      </c>
      <c r="V15" s="119">
        <f t="shared" si="17"/>
        <v>235</v>
      </c>
      <c r="W15" s="119">
        <f t="shared" si="17"/>
        <v>18</v>
      </c>
      <c r="X15" s="117">
        <f t="shared" si="11"/>
        <v>16179</v>
      </c>
      <c r="Y15" s="117">
        <f>SUM(Y7:Y14)</f>
        <v>88249</v>
      </c>
      <c r="Z15" s="117"/>
      <c r="AA15" s="117"/>
      <c r="AB15" s="119">
        <f t="shared" ref="AB15:AQ15" si="18">SUM(AB7:AB14)</f>
        <v>1480</v>
      </c>
      <c r="AC15" s="119">
        <f t="shared" si="18"/>
        <v>1220</v>
      </c>
      <c r="AD15" s="119">
        <f t="shared" si="18"/>
        <v>2575</v>
      </c>
      <c r="AE15" s="119">
        <f t="shared" si="18"/>
        <v>3596</v>
      </c>
      <c r="AF15" s="119">
        <f t="shared" si="18"/>
        <v>8057</v>
      </c>
      <c r="AG15" s="119">
        <f t="shared" si="18"/>
        <v>10453</v>
      </c>
      <c r="AH15" s="119">
        <f t="shared" si="18"/>
        <v>7315</v>
      </c>
      <c r="AI15" s="119">
        <f t="shared" si="18"/>
        <v>8068</v>
      </c>
      <c r="AJ15" s="119">
        <f t="shared" si="18"/>
        <v>6380</v>
      </c>
      <c r="AK15" s="119">
        <f t="shared" si="18"/>
        <v>6593</v>
      </c>
      <c r="AL15" s="119">
        <f t="shared" si="18"/>
        <v>6290</v>
      </c>
      <c r="AM15" s="119">
        <f t="shared" si="18"/>
        <v>5603</v>
      </c>
      <c r="AN15" s="119">
        <f t="shared" si="18"/>
        <v>5641</v>
      </c>
      <c r="AO15" s="119">
        <f t="shared" si="18"/>
        <v>4297</v>
      </c>
      <c r="AP15" s="119">
        <f t="shared" si="18"/>
        <v>5264</v>
      </c>
      <c r="AQ15" s="119">
        <f t="shared" si="18"/>
        <v>3308</v>
      </c>
      <c r="AR15" s="137">
        <f t="shared" si="0"/>
        <v>43002</v>
      </c>
      <c r="AS15" s="137">
        <f t="shared" si="1"/>
        <v>43138</v>
      </c>
      <c r="AT15" s="137">
        <f t="shared" si="13"/>
        <v>86140</v>
      </c>
      <c r="AU15" s="138">
        <f t="shared" si="2"/>
        <v>86140</v>
      </c>
      <c r="AV15" s="138"/>
      <c r="AW15" s="119">
        <f>SUM(AW7:AW14)</f>
        <v>298192</v>
      </c>
      <c r="AX15" s="120">
        <f>SUM(AX7:AX14)</f>
        <v>37107</v>
      </c>
      <c r="AY15" s="120">
        <f>SUM(AY7:AY14)</f>
        <v>105498</v>
      </c>
      <c r="AZ15" s="120">
        <f>SUM(AZ7:AZ14)</f>
        <v>26510</v>
      </c>
      <c r="BA15" s="120">
        <f>SUM(BA7:BA14)</f>
        <v>923</v>
      </c>
      <c r="BB15" s="121">
        <f t="shared" si="3"/>
        <v>51.125821914764217</v>
      </c>
      <c r="BC15" s="122">
        <f t="shared" si="4"/>
        <v>48.462605799916744</v>
      </c>
      <c r="BD15" s="123">
        <f t="shared" si="5"/>
        <v>66.75402764023805</v>
      </c>
      <c r="BE15" s="124">
        <f t="shared" si="6"/>
        <v>5.951342224841075</v>
      </c>
      <c r="BF15" s="121">
        <f t="shared" si="7"/>
        <v>73.62118355726048</v>
      </c>
      <c r="BG15" s="121">
        <f t="shared" si="8"/>
        <v>181.57095518144752</v>
      </c>
      <c r="BH15" s="125">
        <f t="shared" si="14"/>
        <v>12.443995814777056</v>
      </c>
    </row>
    <row r="16" spans="1:68" ht="15.75" customHeight="1" x14ac:dyDescent="0.25"/>
    <row r="17" spans="1:60" ht="16.5" thickBot="1" x14ac:dyDescent="0.3">
      <c r="H17" s="143"/>
    </row>
    <row r="18" spans="1:60" ht="15.75" customHeight="1" thickBot="1" x14ac:dyDescent="0.3">
      <c r="A18" s="342" t="s">
        <v>17</v>
      </c>
      <c r="B18" s="342"/>
      <c r="C18" s="342"/>
      <c r="D18" s="355" t="s">
        <v>29</v>
      </c>
      <c r="E18" s="355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55"/>
      <c r="Q18" s="355"/>
      <c r="R18" s="355"/>
      <c r="S18" s="355"/>
      <c r="T18" s="355"/>
      <c r="U18" s="355"/>
      <c r="V18" s="355"/>
      <c r="W18" s="355"/>
      <c r="X18" s="355"/>
      <c r="Y18" s="355"/>
      <c r="Z18" s="253"/>
      <c r="AA18" s="253"/>
      <c r="AB18" s="355"/>
      <c r="AC18" s="355"/>
      <c r="AD18" s="355"/>
      <c r="AE18" s="355"/>
      <c r="AF18" s="355"/>
      <c r="AG18" s="355"/>
      <c r="AH18" s="355"/>
      <c r="AI18" s="355"/>
      <c r="AJ18" s="355"/>
      <c r="AK18" s="355"/>
      <c r="AL18" s="355"/>
      <c r="AM18" s="355"/>
      <c r="AN18" s="355"/>
      <c r="AO18" s="355"/>
      <c r="AP18" s="355"/>
      <c r="AQ18" s="355"/>
      <c r="AR18" s="355"/>
      <c r="AS18" s="355"/>
      <c r="AT18" s="355"/>
      <c r="AU18" s="355"/>
      <c r="AV18" s="253"/>
      <c r="AW18" s="355" t="s">
        <v>30</v>
      </c>
      <c r="AX18" s="355"/>
      <c r="AY18" s="355" t="s">
        <v>31</v>
      </c>
      <c r="AZ18" s="355"/>
      <c r="BA18" s="355"/>
      <c r="BB18" s="352" t="s">
        <v>32</v>
      </c>
      <c r="BC18" s="352" t="s">
        <v>33</v>
      </c>
      <c r="BD18" s="352" t="s">
        <v>34</v>
      </c>
      <c r="BE18" s="341" t="s">
        <v>35</v>
      </c>
      <c r="BF18" s="341" t="s">
        <v>36</v>
      </c>
      <c r="BG18" s="341" t="s">
        <v>37</v>
      </c>
      <c r="BH18" s="341" t="s">
        <v>38</v>
      </c>
    </row>
    <row r="19" spans="1:60" ht="15.75" customHeight="1" thickBot="1" x14ac:dyDescent="0.3">
      <c r="A19" s="342"/>
      <c r="B19" s="342"/>
      <c r="C19" s="342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253"/>
      <c r="AA19" s="253"/>
      <c r="AB19" s="355"/>
      <c r="AC19" s="355"/>
      <c r="AD19" s="355"/>
      <c r="AE19" s="355"/>
      <c r="AF19" s="355"/>
      <c r="AG19" s="355"/>
      <c r="AH19" s="355"/>
      <c r="AI19" s="355"/>
      <c r="AJ19" s="355"/>
      <c r="AK19" s="355"/>
      <c r="AL19" s="355"/>
      <c r="AM19" s="355"/>
      <c r="AN19" s="355"/>
      <c r="AO19" s="355"/>
      <c r="AP19" s="355"/>
      <c r="AQ19" s="355"/>
      <c r="AR19" s="355"/>
      <c r="AS19" s="355"/>
      <c r="AT19" s="355"/>
      <c r="AU19" s="355"/>
      <c r="AV19" s="253"/>
      <c r="AW19" s="355"/>
      <c r="AX19" s="355"/>
      <c r="AY19" s="355"/>
      <c r="AZ19" s="355"/>
      <c r="BA19" s="355"/>
      <c r="BB19" s="352"/>
      <c r="BC19" s="352"/>
      <c r="BD19" s="352"/>
      <c r="BE19" s="341"/>
      <c r="BF19" s="341"/>
      <c r="BG19" s="341"/>
      <c r="BH19" s="341"/>
    </row>
    <row r="20" spans="1:60" ht="24.75" customHeight="1" thickBot="1" x14ac:dyDescent="0.3">
      <c r="A20" s="342" t="s">
        <v>75</v>
      </c>
      <c r="B20" s="342"/>
      <c r="C20" s="342"/>
      <c r="D20" s="343" t="s">
        <v>40</v>
      </c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4" t="s">
        <v>26</v>
      </c>
      <c r="S20" s="344"/>
      <c r="T20" s="344"/>
      <c r="U20" s="344"/>
      <c r="V20" s="344"/>
      <c r="W20" s="344"/>
      <c r="X20" s="344"/>
      <c r="Y20" s="345" t="s">
        <v>41</v>
      </c>
      <c r="Z20" s="251"/>
      <c r="AA20" s="251"/>
      <c r="AB20" s="346" t="s">
        <v>42</v>
      </c>
      <c r="AC20" s="346"/>
      <c r="AD20" s="346"/>
      <c r="AE20" s="346"/>
      <c r="AF20" s="346"/>
      <c r="AG20" s="346"/>
      <c r="AH20" s="346"/>
      <c r="AI20" s="346"/>
      <c r="AJ20" s="346"/>
      <c r="AK20" s="346"/>
      <c r="AL20" s="346"/>
      <c r="AM20" s="346"/>
      <c r="AN20" s="346"/>
      <c r="AO20" s="346"/>
      <c r="AP20" s="346"/>
      <c r="AQ20" s="346"/>
      <c r="AR20" s="346"/>
      <c r="AS20" s="346"/>
      <c r="AT20" s="346"/>
      <c r="AU20" s="355"/>
      <c r="AV20" s="253"/>
      <c r="AW20" s="355"/>
      <c r="AX20" s="355"/>
      <c r="AY20" s="355"/>
      <c r="AZ20" s="355"/>
      <c r="BA20" s="355"/>
      <c r="BB20" s="352"/>
      <c r="BC20" s="352"/>
      <c r="BD20" s="352"/>
      <c r="BE20" s="341"/>
      <c r="BF20" s="341"/>
      <c r="BG20" s="341"/>
      <c r="BH20" s="341"/>
    </row>
    <row r="21" spans="1:60" ht="26.25" customHeight="1" thickBot="1" x14ac:dyDescent="0.3">
      <c r="A21" s="342"/>
      <c r="B21" s="342"/>
      <c r="C21" s="342"/>
      <c r="D21" s="347" t="s">
        <v>43</v>
      </c>
      <c r="E21" s="347"/>
      <c r="F21" s="347"/>
      <c r="G21" s="347"/>
      <c r="H21" s="347"/>
      <c r="I21" s="347"/>
      <c r="J21" s="347"/>
      <c r="K21" s="348" t="s">
        <v>44</v>
      </c>
      <c r="L21" s="348"/>
      <c r="M21" s="348"/>
      <c r="N21" s="348"/>
      <c r="O21" s="348"/>
      <c r="P21" s="348"/>
      <c r="Q21" s="348"/>
      <c r="R21" s="356" t="s">
        <v>27</v>
      </c>
      <c r="S21" s="356"/>
      <c r="T21" s="356"/>
      <c r="U21" s="356"/>
      <c r="V21" s="356"/>
      <c r="W21" s="356"/>
      <c r="X21" s="356"/>
      <c r="Y21" s="345"/>
      <c r="Z21" s="251"/>
      <c r="AA21" s="251"/>
      <c r="AB21" s="346"/>
      <c r="AC21" s="346"/>
      <c r="AD21" s="346"/>
      <c r="AE21" s="346"/>
      <c r="AF21" s="346"/>
      <c r="AG21" s="346"/>
      <c r="AH21" s="346"/>
      <c r="AI21" s="346"/>
      <c r="AJ21" s="346"/>
      <c r="AK21" s="346"/>
      <c r="AL21" s="346"/>
      <c r="AM21" s="346"/>
      <c r="AN21" s="346"/>
      <c r="AO21" s="346"/>
      <c r="AP21" s="346"/>
      <c r="AQ21" s="346"/>
      <c r="AR21" s="346"/>
      <c r="AS21" s="346"/>
      <c r="AT21" s="346"/>
      <c r="AU21" s="80"/>
      <c r="AV21" s="80"/>
      <c r="AW21" s="355"/>
      <c r="AX21" s="355"/>
      <c r="AY21" s="355"/>
      <c r="AZ21" s="355"/>
      <c r="BA21" s="355"/>
      <c r="BB21" s="352"/>
      <c r="BC21" s="352"/>
      <c r="BD21" s="352"/>
      <c r="BE21" s="341"/>
      <c r="BF21" s="341"/>
      <c r="BG21" s="341"/>
      <c r="BH21" s="341"/>
    </row>
    <row r="22" spans="1:60" ht="27.75" customHeight="1" thickBot="1" x14ac:dyDescent="0.3">
      <c r="A22" s="353" t="s">
        <v>1</v>
      </c>
      <c r="B22" s="353" t="s">
        <v>16</v>
      </c>
      <c r="C22" s="353" t="s">
        <v>45</v>
      </c>
      <c r="D22" s="354" t="s">
        <v>46</v>
      </c>
      <c r="E22" s="354" t="s">
        <v>47</v>
      </c>
      <c r="F22" s="347" t="s">
        <v>48</v>
      </c>
      <c r="G22" s="347"/>
      <c r="H22" s="347"/>
      <c r="I22" s="347"/>
      <c r="J22" s="347" t="s">
        <v>0</v>
      </c>
      <c r="K22" s="354" t="s">
        <v>46</v>
      </c>
      <c r="L22" s="354" t="s">
        <v>47</v>
      </c>
      <c r="M22" s="347" t="s">
        <v>48</v>
      </c>
      <c r="N22" s="347"/>
      <c r="O22" s="347"/>
      <c r="P22" s="347"/>
      <c r="Q22" s="347" t="s">
        <v>0</v>
      </c>
      <c r="R22" s="345" t="s">
        <v>46</v>
      </c>
      <c r="S22" s="345" t="s">
        <v>47</v>
      </c>
      <c r="T22" s="351" t="s">
        <v>48</v>
      </c>
      <c r="U22" s="351"/>
      <c r="V22" s="351"/>
      <c r="W22" s="351"/>
      <c r="X22" s="351" t="s">
        <v>0</v>
      </c>
      <c r="Y22" s="345"/>
      <c r="Z22" s="251"/>
      <c r="AA22" s="251"/>
      <c r="AB22" s="350" t="s">
        <v>49</v>
      </c>
      <c r="AC22" s="350"/>
      <c r="AD22" s="350" t="s">
        <v>50</v>
      </c>
      <c r="AE22" s="350"/>
      <c r="AF22" s="350" t="s">
        <v>51</v>
      </c>
      <c r="AG22" s="350"/>
      <c r="AH22" s="350" t="s">
        <v>52</v>
      </c>
      <c r="AI22" s="350"/>
      <c r="AJ22" s="350" t="s">
        <v>53</v>
      </c>
      <c r="AK22" s="350"/>
      <c r="AL22" s="350" t="s">
        <v>54</v>
      </c>
      <c r="AM22" s="350"/>
      <c r="AN22" s="350" t="s">
        <v>55</v>
      </c>
      <c r="AO22" s="350"/>
      <c r="AP22" s="350" t="s">
        <v>56</v>
      </c>
      <c r="AQ22" s="350"/>
      <c r="AR22" s="350" t="s">
        <v>57</v>
      </c>
      <c r="AS22" s="350"/>
      <c r="AT22" s="350"/>
      <c r="AU22" s="145"/>
      <c r="AV22" s="250"/>
      <c r="AW22" s="357" t="s">
        <v>58</v>
      </c>
      <c r="AX22" s="357"/>
      <c r="AY22" s="358" t="s">
        <v>59</v>
      </c>
      <c r="AZ22" s="358"/>
      <c r="BA22" s="358"/>
      <c r="BB22" s="352"/>
      <c r="BC22" s="352"/>
      <c r="BD22" s="352"/>
      <c r="BE22" s="341"/>
      <c r="BF22" s="341"/>
      <c r="BG22" s="341"/>
      <c r="BH22" s="341"/>
    </row>
    <row r="23" spans="1:60" ht="83.25" customHeight="1" thickBot="1" x14ac:dyDescent="0.3">
      <c r="A23" s="353"/>
      <c r="B23" s="353"/>
      <c r="C23" s="353"/>
      <c r="D23" s="354"/>
      <c r="E23" s="354"/>
      <c r="F23" s="148" t="s">
        <v>60</v>
      </c>
      <c r="G23" s="148" t="s">
        <v>61</v>
      </c>
      <c r="H23" s="148" t="s">
        <v>62</v>
      </c>
      <c r="I23" s="83" t="s">
        <v>63</v>
      </c>
      <c r="J23" s="347"/>
      <c r="K23" s="354"/>
      <c r="L23" s="354"/>
      <c r="M23" s="148" t="s">
        <v>60</v>
      </c>
      <c r="N23" s="148" t="s">
        <v>61</v>
      </c>
      <c r="O23" s="148" t="s">
        <v>64</v>
      </c>
      <c r="P23" s="83" t="s">
        <v>63</v>
      </c>
      <c r="Q23" s="347"/>
      <c r="R23" s="345"/>
      <c r="S23" s="345"/>
      <c r="T23" s="147" t="s">
        <v>60</v>
      </c>
      <c r="U23" s="147" t="s">
        <v>61</v>
      </c>
      <c r="V23" s="147" t="s">
        <v>65</v>
      </c>
      <c r="W23" s="146" t="s">
        <v>63</v>
      </c>
      <c r="X23" s="351"/>
      <c r="Y23" s="345"/>
      <c r="Z23" s="251"/>
      <c r="AA23" s="251"/>
      <c r="AB23" s="86" t="s">
        <v>66</v>
      </c>
      <c r="AC23" s="86" t="s">
        <v>67</v>
      </c>
      <c r="AD23" s="86" t="s">
        <v>66</v>
      </c>
      <c r="AE23" s="86" t="s">
        <v>67</v>
      </c>
      <c r="AF23" s="86" t="s">
        <v>66</v>
      </c>
      <c r="AG23" s="86" t="s">
        <v>67</v>
      </c>
      <c r="AH23" s="86" t="s">
        <v>66</v>
      </c>
      <c r="AI23" s="86" t="s">
        <v>67</v>
      </c>
      <c r="AJ23" s="86" t="s">
        <v>66</v>
      </c>
      <c r="AK23" s="86" t="s">
        <v>67</v>
      </c>
      <c r="AL23" s="86" t="s">
        <v>66</v>
      </c>
      <c r="AM23" s="86" t="s">
        <v>67</v>
      </c>
      <c r="AN23" s="86" t="s">
        <v>66</v>
      </c>
      <c r="AO23" s="86" t="s">
        <v>67</v>
      </c>
      <c r="AP23" s="86" t="s">
        <v>66</v>
      </c>
      <c r="AQ23" s="86" t="s">
        <v>67</v>
      </c>
      <c r="AR23" s="145" t="s">
        <v>66</v>
      </c>
      <c r="AS23" s="145" t="s">
        <v>67</v>
      </c>
      <c r="AT23" s="145" t="s">
        <v>0</v>
      </c>
      <c r="AU23" s="145" t="s">
        <v>68</v>
      </c>
      <c r="AV23" s="250"/>
      <c r="AW23" s="149" t="s">
        <v>69</v>
      </c>
      <c r="AX23" s="150" t="s">
        <v>70</v>
      </c>
      <c r="AY23" s="150" t="s">
        <v>71</v>
      </c>
      <c r="AZ23" s="150" t="s">
        <v>72</v>
      </c>
      <c r="BA23" s="150" t="s">
        <v>73</v>
      </c>
      <c r="BB23" s="352"/>
      <c r="BC23" s="352"/>
      <c r="BD23" s="352"/>
      <c r="BE23" s="341"/>
      <c r="BF23" s="341"/>
      <c r="BG23" s="341"/>
      <c r="BH23" s="341"/>
    </row>
    <row r="24" spans="1:60" ht="33.75" customHeight="1" thickBot="1" x14ac:dyDescent="0.3">
      <c r="A24" s="39">
        <v>1</v>
      </c>
      <c r="B24" s="107" t="s">
        <v>18</v>
      </c>
      <c r="C24" s="126">
        <v>5288086.8094954873</v>
      </c>
      <c r="D24" s="89">
        <v>508</v>
      </c>
      <c r="E24" s="89">
        <v>59</v>
      </c>
      <c r="F24" s="89">
        <v>0</v>
      </c>
      <c r="G24" s="89">
        <v>0</v>
      </c>
      <c r="H24" s="89">
        <v>12</v>
      </c>
      <c r="I24" s="89">
        <v>2</v>
      </c>
      <c r="J24" s="114">
        <f t="shared" ref="J24:J32" si="19">D24+E24+F24+G24+H24+I24</f>
        <v>581</v>
      </c>
      <c r="K24" s="89">
        <v>599</v>
      </c>
      <c r="L24" s="89">
        <v>16</v>
      </c>
      <c r="M24" s="89">
        <v>0</v>
      </c>
      <c r="N24" s="89">
        <v>0</v>
      </c>
      <c r="O24" s="89">
        <v>24</v>
      </c>
      <c r="P24" s="89">
        <v>0</v>
      </c>
      <c r="Q24" s="114">
        <f t="shared" ref="Q24:Q32" si="20">SUM(K24:P24)</f>
        <v>639</v>
      </c>
      <c r="R24" s="89">
        <v>477</v>
      </c>
      <c r="S24" s="89">
        <v>5</v>
      </c>
      <c r="T24" s="89">
        <v>0</v>
      </c>
      <c r="U24" s="89">
        <v>0</v>
      </c>
      <c r="V24" s="89">
        <v>20</v>
      </c>
      <c r="W24" s="89">
        <v>0</v>
      </c>
      <c r="X24" s="114">
        <f t="shared" ref="X24:X32" si="21">SUM(R24:W24)</f>
        <v>502</v>
      </c>
      <c r="Y24" s="114">
        <f t="shared" ref="Y24:Y31" si="22">J24+Q24+X24</f>
        <v>1722</v>
      </c>
      <c r="Z24" s="114"/>
      <c r="AA24" s="114"/>
      <c r="AB24" s="89">
        <v>14</v>
      </c>
      <c r="AC24" s="89">
        <v>9</v>
      </c>
      <c r="AD24" s="89">
        <v>45</v>
      </c>
      <c r="AE24" s="89">
        <v>54</v>
      </c>
      <c r="AF24" s="89">
        <v>176</v>
      </c>
      <c r="AG24" s="89">
        <v>225</v>
      </c>
      <c r="AH24" s="89">
        <v>131</v>
      </c>
      <c r="AI24" s="89">
        <v>150</v>
      </c>
      <c r="AJ24" s="89">
        <v>95</v>
      </c>
      <c r="AK24" s="89">
        <v>99</v>
      </c>
      <c r="AL24" s="89">
        <v>97</v>
      </c>
      <c r="AM24" s="89">
        <v>84</v>
      </c>
      <c r="AN24" s="89">
        <v>85</v>
      </c>
      <c r="AO24" s="89">
        <v>102</v>
      </c>
      <c r="AP24" s="89">
        <v>182</v>
      </c>
      <c r="AQ24" s="89">
        <v>116</v>
      </c>
      <c r="AR24" s="131">
        <f t="shared" ref="AR24:AR32" si="23">AP24+AN24+AL24+AJ24+AH24+AF24+AD24+AB24</f>
        <v>825</v>
      </c>
      <c r="AS24" s="131">
        <f t="shared" ref="AS24:AS32" si="24">AQ24+AO24+AM24+AK24+AI24+AG24+AE24+AC24</f>
        <v>839</v>
      </c>
      <c r="AT24" s="131">
        <f>SUM(AR24:AS24)</f>
        <v>1664</v>
      </c>
      <c r="AU24" s="132">
        <f t="shared" ref="AU24:AU32" si="25">D24+E24+K24+L24+R24+S24</f>
        <v>1664</v>
      </c>
      <c r="AV24" s="132">
        <f>AU24+I24+P24+W24</f>
        <v>1666</v>
      </c>
      <c r="AW24" s="90">
        <v>5759</v>
      </c>
      <c r="AX24" s="90">
        <v>601</v>
      </c>
      <c r="AY24" s="90">
        <v>9709</v>
      </c>
      <c r="AZ24" s="90">
        <v>5766</v>
      </c>
      <c r="BA24" s="90">
        <v>131</v>
      </c>
      <c r="BB24" s="91">
        <f t="shared" ref="BB24:BB32" si="26">((D24+E24)*4)/(C24*0.00144)*100</f>
        <v>29.783928606691379</v>
      </c>
      <c r="BC24" s="91">
        <f t="shared" ref="BC24:BC32" si="27">(D24+E24)/(J24+Q24)*100</f>
        <v>46.475409836065573</v>
      </c>
      <c r="BD24" s="91">
        <f t="shared" ref="BD24:BD32" si="28">(4*AU24)/(C24*0.00272)*100</f>
        <v>46.274936696110601</v>
      </c>
      <c r="BE24" s="91">
        <f t="shared" ref="BE24:BE32" si="29">(E24+F24+G24+H24+I24+L24+M24+N24+O24+P24+S24+T24+U24+V24+W24)/Y24*100</f>
        <v>8.0139372822299642</v>
      </c>
      <c r="BF24" s="91">
        <f t="shared" ref="BF24:BF32" si="30">((D24+E24)*4)/(C24)*100000</f>
        <v>42.888857193635587</v>
      </c>
      <c r="BG24" s="91">
        <f t="shared" ref="BG24:BG32" si="31">(AU24*4)/(C24)*100000</f>
        <v>125.86782781342085</v>
      </c>
      <c r="BH24" s="92">
        <f>AX24/AW24*100</f>
        <v>10.435839555478383</v>
      </c>
    </row>
    <row r="25" spans="1:60" ht="33.75" customHeight="1" thickBot="1" x14ac:dyDescent="0.3">
      <c r="A25" s="50">
        <v>2</v>
      </c>
      <c r="B25" s="108" t="s">
        <v>19</v>
      </c>
      <c r="C25" s="127">
        <v>9916595.109658068</v>
      </c>
      <c r="D25" s="93">
        <v>985</v>
      </c>
      <c r="E25" s="93">
        <v>34</v>
      </c>
      <c r="F25" s="93">
        <v>13</v>
      </c>
      <c r="G25" s="93">
        <v>1</v>
      </c>
      <c r="H25" s="93">
        <v>38</v>
      </c>
      <c r="I25" s="93">
        <v>1</v>
      </c>
      <c r="J25" s="115">
        <f t="shared" si="19"/>
        <v>1072</v>
      </c>
      <c r="K25" s="93">
        <v>947</v>
      </c>
      <c r="L25" s="93">
        <v>4</v>
      </c>
      <c r="M25" s="93">
        <v>1</v>
      </c>
      <c r="N25" s="93">
        <v>0</v>
      </c>
      <c r="O25" s="93">
        <v>3</v>
      </c>
      <c r="P25" s="93">
        <v>7</v>
      </c>
      <c r="Q25" s="115">
        <f t="shared" si="20"/>
        <v>962</v>
      </c>
      <c r="R25" s="93">
        <v>694</v>
      </c>
      <c r="S25" s="93">
        <v>4</v>
      </c>
      <c r="T25" s="93">
        <v>0</v>
      </c>
      <c r="U25" s="93">
        <v>0</v>
      </c>
      <c r="V25" s="93">
        <v>1</v>
      </c>
      <c r="W25" s="93">
        <v>5</v>
      </c>
      <c r="X25" s="115">
        <f t="shared" si="21"/>
        <v>704</v>
      </c>
      <c r="Y25" s="114">
        <f t="shared" si="22"/>
        <v>2738</v>
      </c>
      <c r="Z25" s="256"/>
      <c r="AA25" s="256"/>
      <c r="AB25" s="93">
        <v>120</v>
      </c>
      <c r="AC25" s="93">
        <v>101</v>
      </c>
      <c r="AD25" s="93">
        <v>88</v>
      </c>
      <c r="AE25" s="93">
        <v>105</v>
      </c>
      <c r="AF25" s="93">
        <v>207</v>
      </c>
      <c r="AG25" s="93">
        <v>305</v>
      </c>
      <c r="AH25" s="93">
        <v>146</v>
      </c>
      <c r="AI25" s="93">
        <v>257</v>
      </c>
      <c r="AJ25" s="93">
        <v>127</v>
      </c>
      <c r="AK25" s="93">
        <v>217</v>
      </c>
      <c r="AL25" s="93">
        <v>150</v>
      </c>
      <c r="AM25" s="93">
        <v>201</v>
      </c>
      <c r="AN25" s="93">
        <v>181</v>
      </c>
      <c r="AO25" s="93">
        <v>164</v>
      </c>
      <c r="AP25" s="93">
        <v>179</v>
      </c>
      <c r="AQ25" s="93">
        <v>120</v>
      </c>
      <c r="AR25" s="133">
        <f t="shared" si="23"/>
        <v>1198</v>
      </c>
      <c r="AS25" s="133">
        <f t="shared" si="24"/>
        <v>1470</v>
      </c>
      <c r="AT25" s="133">
        <f t="shared" ref="AT25:AT32" si="32">SUM(AR25:AS25)</f>
        <v>2668</v>
      </c>
      <c r="AU25" s="132">
        <f t="shared" si="25"/>
        <v>2668</v>
      </c>
      <c r="AV25" s="132">
        <f t="shared" ref="AV25:AV32" si="33">AU25+I25+P25+W25</f>
        <v>2681</v>
      </c>
      <c r="AW25" s="94">
        <v>9083</v>
      </c>
      <c r="AX25" s="94">
        <v>1110</v>
      </c>
      <c r="AY25" s="94">
        <v>0</v>
      </c>
      <c r="AZ25" s="94">
        <v>300</v>
      </c>
      <c r="BA25" s="94">
        <v>14</v>
      </c>
      <c r="BB25" s="95">
        <f t="shared" si="26"/>
        <v>28.543623332960248</v>
      </c>
      <c r="BC25" s="95">
        <f t="shared" si="27"/>
        <v>50.098328416912487</v>
      </c>
      <c r="BD25" s="95">
        <f t="shared" si="28"/>
        <v>39.565287968079517</v>
      </c>
      <c r="BE25" s="95">
        <f t="shared" si="29"/>
        <v>4.0905770635500369</v>
      </c>
      <c r="BF25" s="95">
        <f t="shared" si="30"/>
        <v>41.102817599462767</v>
      </c>
      <c r="BG25" s="95">
        <f t="shared" si="31"/>
        <v>107.61758327317631</v>
      </c>
      <c r="BH25" s="96">
        <f t="shared" ref="BH25:BH32" si="34">AX25/AW25*100</f>
        <v>12.220631949796324</v>
      </c>
    </row>
    <row r="26" spans="1:60" ht="33.75" customHeight="1" thickBot="1" x14ac:dyDescent="0.3">
      <c r="A26" s="50">
        <v>3</v>
      </c>
      <c r="B26" s="108" t="s">
        <v>20</v>
      </c>
      <c r="C26" s="128">
        <v>4381706.5492888819</v>
      </c>
      <c r="D26" s="93">
        <v>341</v>
      </c>
      <c r="E26" s="93">
        <v>31</v>
      </c>
      <c r="F26" s="98">
        <v>3</v>
      </c>
      <c r="G26" s="98">
        <v>0</v>
      </c>
      <c r="H26" s="98">
        <v>0</v>
      </c>
      <c r="I26" s="93">
        <v>0</v>
      </c>
      <c r="J26" s="115">
        <f t="shared" si="19"/>
        <v>375</v>
      </c>
      <c r="K26" s="93">
        <v>413</v>
      </c>
      <c r="L26" s="93">
        <v>3</v>
      </c>
      <c r="M26" s="93">
        <v>0</v>
      </c>
      <c r="N26" s="93">
        <v>0</v>
      </c>
      <c r="O26" s="93">
        <v>63</v>
      </c>
      <c r="P26" s="93">
        <v>0</v>
      </c>
      <c r="Q26" s="115">
        <f t="shared" si="20"/>
        <v>479</v>
      </c>
      <c r="R26" s="93">
        <v>430</v>
      </c>
      <c r="S26" s="93">
        <v>0</v>
      </c>
      <c r="T26" s="93">
        <v>0</v>
      </c>
      <c r="U26" s="93">
        <v>0</v>
      </c>
      <c r="V26" s="93">
        <v>21</v>
      </c>
      <c r="W26" s="93">
        <v>0</v>
      </c>
      <c r="X26" s="115">
        <f t="shared" si="21"/>
        <v>451</v>
      </c>
      <c r="Y26" s="114">
        <f t="shared" si="22"/>
        <v>1305</v>
      </c>
      <c r="Z26" s="256"/>
      <c r="AA26" s="256"/>
      <c r="AB26" s="93">
        <v>95</v>
      </c>
      <c r="AC26" s="93">
        <v>82</v>
      </c>
      <c r="AD26" s="93">
        <v>95</v>
      </c>
      <c r="AE26" s="93">
        <v>78</v>
      </c>
      <c r="AF26" s="93">
        <v>102</v>
      </c>
      <c r="AG26" s="93">
        <v>117</v>
      </c>
      <c r="AH26" s="93">
        <v>86</v>
      </c>
      <c r="AI26" s="93">
        <v>109</v>
      </c>
      <c r="AJ26" s="93">
        <v>46</v>
      </c>
      <c r="AK26" s="93">
        <v>75</v>
      </c>
      <c r="AL26" s="93">
        <v>66</v>
      </c>
      <c r="AM26" s="93">
        <v>68</v>
      </c>
      <c r="AN26" s="93">
        <v>51</v>
      </c>
      <c r="AO26" s="93">
        <v>59</v>
      </c>
      <c r="AP26" s="93">
        <v>47</v>
      </c>
      <c r="AQ26" s="93">
        <v>42</v>
      </c>
      <c r="AR26" s="133">
        <f t="shared" si="23"/>
        <v>588</v>
      </c>
      <c r="AS26" s="133">
        <f t="shared" si="24"/>
        <v>630</v>
      </c>
      <c r="AT26" s="133">
        <f t="shared" si="32"/>
        <v>1218</v>
      </c>
      <c r="AU26" s="132">
        <f t="shared" si="25"/>
        <v>1218</v>
      </c>
      <c r="AV26" s="132">
        <f t="shared" si="33"/>
        <v>1218</v>
      </c>
      <c r="AW26" s="97">
        <v>1842</v>
      </c>
      <c r="AX26" s="94">
        <v>302</v>
      </c>
      <c r="AY26" s="94">
        <v>0</v>
      </c>
      <c r="AZ26" s="94">
        <v>199</v>
      </c>
      <c r="BA26" s="94">
        <v>11</v>
      </c>
      <c r="BB26" s="95">
        <f t="shared" si="26"/>
        <v>23.582896793967993</v>
      </c>
      <c r="BC26" s="95">
        <f t="shared" si="27"/>
        <v>43.559718969555036</v>
      </c>
      <c r="BD26" s="95">
        <f t="shared" si="28"/>
        <v>40.878512753870517</v>
      </c>
      <c r="BE26" s="95">
        <f t="shared" si="29"/>
        <v>9.2720306513409962</v>
      </c>
      <c r="BF26" s="95">
        <f t="shared" si="30"/>
        <v>33.959371383313908</v>
      </c>
      <c r="BG26" s="95">
        <f t="shared" si="31"/>
        <v>111.18955469052781</v>
      </c>
      <c r="BH26" s="96">
        <f t="shared" si="34"/>
        <v>16.395222584147664</v>
      </c>
    </row>
    <row r="27" spans="1:60" s="79" customFormat="1" ht="33.75" customHeight="1" thickBot="1" x14ac:dyDescent="0.3">
      <c r="A27" s="105">
        <v>4</v>
      </c>
      <c r="B27" s="109" t="s">
        <v>21</v>
      </c>
      <c r="C27" s="127">
        <v>1279245.5272851405</v>
      </c>
      <c r="D27" s="98">
        <v>83</v>
      </c>
      <c r="E27" s="98">
        <v>3</v>
      </c>
      <c r="F27" s="98">
        <v>1</v>
      </c>
      <c r="G27" s="98">
        <v>2</v>
      </c>
      <c r="H27" s="98">
        <v>1</v>
      </c>
      <c r="I27" s="98">
        <v>0</v>
      </c>
      <c r="J27" s="115">
        <f t="shared" si="19"/>
        <v>90</v>
      </c>
      <c r="K27" s="98">
        <v>537</v>
      </c>
      <c r="L27" s="98">
        <v>1</v>
      </c>
      <c r="M27" s="98">
        <v>0</v>
      </c>
      <c r="N27" s="98">
        <v>0</v>
      </c>
      <c r="O27" s="98">
        <v>76</v>
      </c>
      <c r="P27" s="98">
        <v>0</v>
      </c>
      <c r="Q27" s="115">
        <f t="shared" si="20"/>
        <v>614</v>
      </c>
      <c r="R27" s="98">
        <v>198</v>
      </c>
      <c r="S27" s="98">
        <v>0</v>
      </c>
      <c r="T27" s="98">
        <v>0</v>
      </c>
      <c r="U27" s="98">
        <v>0</v>
      </c>
      <c r="V27" s="98">
        <v>26</v>
      </c>
      <c r="W27" s="98">
        <v>0</v>
      </c>
      <c r="X27" s="115">
        <f t="shared" si="21"/>
        <v>224</v>
      </c>
      <c r="Y27" s="114">
        <f t="shared" si="22"/>
        <v>928</v>
      </c>
      <c r="Z27" s="256"/>
      <c r="AA27" s="256"/>
      <c r="AB27" s="98">
        <v>90</v>
      </c>
      <c r="AC27" s="98">
        <v>48</v>
      </c>
      <c r="AD27" s="98">
        <v>42</v>
      </c>
      <c r="AE27" s="98">
        <v>61</v>
      </c>
      <c r="AF27" s="98">
        <v>60</v>
      </c>
      <c r="AG27" s="98">
        <v>111</v>
      </c>
      <c r="AH27" s="98">
        <v>40</v>
      </c>
      <c r="AI27" s="98">
        <v>99</v>
      </c>
      <c r="AJ27" s="98">
        <v>19</v>
      </c>
      <c r="AK27" s="98">
        <v>50</v>
      </c>
      <c r="AL27" s="98">
        <v>22</v>
      </c>
      <c r="AM27" s="98">
        <v>44</v>
      </c>
      <c r="AN27" s="98">
        <v>28</v>
      </c>
      <c r="AO27" s="98">
        <v>38</v>
      </c>
      <c r="AP27" s="98">
        <v>35</v>
      </c>
      <c r="AQ27" s="98">
        <v>35</v>
      </c>
      <c r="AR27" s="133">
        <f t="shared" si="23"/>
        <v>336</v>
      </c>
      <c r="AS27" s="133">
        <f t="shared" si="24"/>
        <v>486</v>
      </c>
      <c r="AT27" s="133">
        <f t="shared" si="32"/>
        <v>822</v>
      </c>
      <c r="AU27" s="132">
        <f t="shared" si="25"/>
        <v>822</v>
      </c>
      <c r="AV27" s="132">
        <f t="shared" si="33"/>
        <v>822</v>
      </c>
      <c r="AW27" s="99">
        <v>1107</v>
      </c>
      <c r="AX27" s="100">
        <v>216</v>
      </c>
      <c r="AY27" s="100">
        <v>409</v>
      </c>
      <c r="AZ27" s="100">
        <v>194</v>
      </c>
      <c r="BA27" s="100">
        <v>21</v>
      </c>
      <c r="BB27" s="95">
        <f t="shared" si="26"/>
        <v>18.674201612873116</v>
      </c>
      <c r="BC27" s="95">
        <f t="shared" si="27"/>
        <v>12.215909090909092</v>
      </c>
      <c r="BD27" s="95">
        <f t="shared" si="28"/>
        <v>94.495036615619213</v>
      </c>
      <c r="BE27" s="95">
        <f t="shared" si="29"/>
        <v>11.853448275862069</v>
      </c>
      <c r="BF27" s="95">
        <f t="shared" si="30"/>
        <v>26.890850322537286</v>
      </c>
      <c r="BG27" s="95">
        <f t="shared" si="31"/>
        <v>257.02649959448428</v>
      </c>
      <c r="BH27" s="96">
        <f t="shared" si="34"/>
        <v>19.512195121951219</v>
      </c>
    </row>
    <row r="28" spans="1:60" ht="33.75" customHeight="1" thickBot="1" x14ac:dyDescent="0.3">
      <c r="A28" s="50">
        <v>5</v>
      </c>
      <c r="B28" s="108" t="s">
        <v>74</v>
      </c>
      <c r="C28" s="127">
        <v>25260986.117455184</v>
      </c>
      <c r="D28" s="93">
        <v>3706</v>
      </c>
      <c r="E28" s="93">
        <v>323</v>
      </c>
      <c r="F28" s="98">
        <v>33</v>
      </c>
      <c r="G28" s="98">
        <v>12</v>
      </c>
      <c r="H28" s="98">
        <v>1</v>
      </c>
      <c r="I28" s="93">
        <v>1</v>
      </c>
      <c r="J28" s="115">
        <f t="shared" si="19"/>
        <v>4076</v>
      </c>
      <c r="K28" s="93">
        <v>3965</v>
      </c>
      <c r="L28" s="93">
        <v>34</v>
      </c>
      <c r="M28" s="93">
        <v>0</v>
      </c>
      <c r="N28" s="93">
        <v>1</v>
      </c>
      <c r="O28" s="93">
        <v>2</v>
      </c>
      <c r="P28" s="93">
        <v>1</v>
      </c>
      <c r="Q28" s="115">
        <f t="shared" si="20"/>
        <v>4003</v>
      </c>
      <c r="R28" s="93">
        <v>4915</v>
      </c>
      <c r="S28" s="93">
        <v>26</v>
      </c>
      <c r="T28" s="93">
        <v>0</v>
      </c>
      <c r="U28" s="93">
        <v>0</v>
      </c>
      <c r="V28" s="93">
        <v>3</v>
      </c>
      <c r="W28" s="93">
        <v>1</v>
      </c>
      <c r="X28" s="115">
        <f t="shared" si="21"/>
        <v>4945</v>
      </c>
      <c r="Y28" s="114">
        <f t="shared" si="22"/>
        <v>13024</v>
      </c>
      <c r="Z28" s="256"/>
      <c r="AA28" s="256"/>
      <c r="AB28" s="93">
        <v>716</v>
      </c>
      <c r="AC28" s="93">
        <v>445</v>
      </c>
      <c r="AD28" s="93">
        <v>1043</v>
      </c>
      <c r="AE28" s="93">
        <v>1206</v>
      </c>
      <c r="AF28" s="93">
        <v>1318</v>
      </c>
      <c r="AG28" s="98">
        <v>1690</v>
      </c>
      <c r="AH28" s="98">
        <v>845</v>
      </c>
      <c r="AI28" s="98">
        <v>1036</v>
      </c>
      <c r="AJ28" s="98">
        <v>558</v>
      </c>
      <c r="AK28" s="98">
        <v>693</v>
      </c>
      <c r="AL28" s="98">
        <v>536</v>
      </c>
      <c r="AM28" s="98">
        <v>684</v>
      </c>
      <c r="AN28" s="98">
        <v>597</v>
      </c>
      <c r="AO28" s="98">
        <v>539</v>
      </c>
      <c r="AP28" s="98">
        <v>679</v>
      </c>
      <c r="AQ28" s="93">
        <v>384</v>
      </c>
      <c r="AR28" s="133">
        <f t="shared" si="23"/>
        <v>6292</v>
      </c>
      <c r="AS28" s="133">
        <f t="shared" si="24"/>
        <v>6677</v>
      </c>
      <c r="AT28" s="133">
        <f t="shared" si="32"/>
        <v>12969</v>
      </c>
      <c r="AU28" s="132">
        <f t="shared" si="25"/>
        <v>12969</v>
      </c>
      <c r="AV28" s="132">
        <f t="shared" si="33"/>
        <v>12972</v>
      </c>
      <c r="AW28" s="99">
        <v>7524</v>
      </c>
      <c r="AX28" s="100">
        <v>3802</v>
      </c>
      <c r="AY28" s="100">
        <v>0</v>
      </c>
      <c r="AZ28" s="100">
        <v>1264</v>
      </c>
      <c r="BA28" s="94">
        <v>30</v>
      </c>
      <c r="BB28" s="95">
        <f t="shared" si="26"/>
        <v>44.304155881441595</v>
      </c>
      <c r="BC28" s="95">
        <f t="shared" si="27"/>
        <v>49.870033419977723</v>
      </c>
      <c r="BD28" s="95">
        <f t="shared" si="28"/>
        <v>75.500056628235654</v>
      </c>
      <c r="BE28" s="95">
        <f t="shared" si="29"/>
        <v>3.3630221130221125</v>
      </c>
      <c r="BF28" s="95">
        <f t="shared" si="30"/>
        <v>63.797984469275896</v>
      </c>
      <c r="BG28" s="95">
        <f t="shared" si="31"/>
        <v>205.36015402880099</v>
      </c>
      <c r="BH28" s="96">
        <f t="shared" si="34"/>
        <v>50.53163211057948</v>
      </c>
    </row>
    <row r="29" spans="1:60" ht="33.75" customHeight="1" thickBot="1" x14ac:dyDescent="0.3">
      <c r="A29" s="50">
        <v>6</v>
      </c>
      <c r="B29" s="108" t="s">
        <v>23</v>
      </c>
      <c r="C29" s="127">
        <v>97908092.930028051</v>
      </c>
      <c r="D29" s="93">
        <v>21929</v>
      </c>
      <c r="E29" s="93">
        <v>1360</v>
      </c>
      <c r="F29" s="98">
        <v>148</v>
      </c>
      <c r="G29" s="98">
        <v>165</v>
      </c>
      <c r="H29" s="98">
        <v>146</v>
      </c>
      <c r="I29" s="93">
        <v>10</v>
      </c>
      <c r="J29" s="115">
        <f t="shared" si="19"/>
        <v>23758</v>
      </c>
      <c r="K29" s="93">
        <v>27361</v>
      </c>
      <c r="L29" s="93">
        <v>392</v>
      </c>
      <c r="M29" s="93">
        <v>34</v>
      </c>
      <c r="N29" s="93">
        <v>63</v>
      </c>
      <c r="O29" s="93">
        <v>268</v>
      </c>
      <c r="P29" s="93">
        <v>19</v>
      </c>
      <c r="Q29" s="115">
        <f t="shared" si="20"/>
        <v>28137</v>
      </c>
      <c r="R29" s="93">
        <v>10826</v>
      </c>
      <c r="S29" s="93">
        <v>111</v>
      </c>
      <c r="T29" s="93">
        <v>6</v>
      </c>
      <c r="U29" s="93">
        <v>22</v>
      </c>
      <c r="V29" s="93">
        <v>220</v>
      </c>
      <c r="W29" s="93">
        <v>6</v>
      </c>
      <c r="X29" s="115">
        <f t="shared" si="21"/>
        <v>11191</v>
      </c>
      <c r="Y29" s="114">
        <f t="shared" si="22"/>
        <v>63086</v>
      </c>
      <c r="Z29" s="256"/>
      <c r="AA29" s="256"/>
      <c r="AB29" s="93">
        <v>367</v>
      </c>
      <c r="AC29" s="93">
        <v>376</v>
      </c>
      <c r="AD29" s="93">
        <v>1563</v>
      </c>
      <c r="AE29" s="93">
        <v>2320</v>
      </c>
      <c r="AF29" s="93">
        <v>6213</v>
      </c>
      <c r="AG29" s="98">
        <v>7809</v>
      </c>
      <c r="AH29" s="98">
        <v>5388</v>
      </c>
      <c r="AI29" s="98">
        <v>5751</v>
      </c>
      <c r="AJ29" s="98">
        <v>4726</v>
      </c>
      <c r="AK29" s="98">
        <v>4561</v>
      </c>
      <c r="AL29" s="98">
        <v>5003</v>
      </c>
      <c r="AM29" s="98">
        <v>4027</v>
      </c>
      <c r="AN29" s="98">
        <v>4100</v>
      </c>
      <c r="AO29" s="98">
        <v>3177</v>
      </c>
      <c r="AP29" s="98">
        <v>4112</v>
      </c>
      <c r="AQ29" s="93">
        <v>2486</v>
      </c>
      <c r="AR29" s="133">
        <f t="shared" si="23"/>
        <v>31472</v>
      </c>
      <c r="AS29" s="133">
        <f t="shared" si="24"/>
        <v>30507</v>
      </c>
      <c r="AT29" s="133">
        <f t="shared" si="32"/>
        <v>61979</v>
      </c>
      <c r="AU29" s="132">
        <f t="shared" si="25"/>
        <v>61979</v>
      </c>
      <c r="AV29" s="132">
        <f t="shared" si="33"/>
        <v>62014</v>
      </c>
      <c r="AW29" s="100">
        <v>181049</v>
      </c>
      <c r="AX29" s="100">
        <v>25584</v>
      </c>
      <c r="AY29" s="100">
        <v>70605</v>
      </c>
      <c r="AZ29" s="100">
        <v>22934</v>
      </c>
      <c r="BA29" s="94">
        <v>381</v>
      </c>
      <c r="BB29" s="95">
        <f t="shared" si="26"/>
        <v>66.073870637945973</v>
      </c>
      <c r="BC29" s="95">
        <f t="shared" si="27"/>
        <v>44.877155795356003</v>
      </c>
      <c r="BD29" s="95">
        <f t="shared" si="28"/>
        <v>93.093007439572034</v>
      </c>
      <c r="BE29" s="95">
        <f t="shared" si="29"/>
        <v>4.7078591129569158</v>
      </c>
      <c r="BF29" s="95">
        <f t="shared" si="30"/>
        <v>95.146373718642209</v>
      </c>
      <c r="BG29" s="95">
        <f t="shared" si="31"/>
        <v>253.21298023563594</v>
      </c>
      <c r="BH29" s="96">
        <f t="shared" si="34"/>
        <v>14.130981115609586</v>
      </c>
    </row>
    <row r="30" spans="1:60" ht="33.75" customHeight="1" thickBot="1" x14ac:dyDescent="0.3">
      <c r="A30" s="50">
        <v>7</v>
      </c>
      <c r="B30" s="108" t="s">
        <v>24</v>
      </c>
      <c r="C30" s="127">
        <v>44578786.305795372</v>
      </c>
      <c r="D30" s="93">
        <v>8189</v>
      </c>
      <c r="E30" s="93">
        <v>623</v>
      </c>
      <c r="F30" s="93">
        <v>100</v>
      </c>
      <c r="G30" s="93">
        <v>77</v>
      </c>
      <c r="H30" s="93">
        <v>618</v>
      </c>
      <c r="I30" s="93">
        <v>23</v>
      </c>
      <c r="J30" s="115">
        <f t="shared" si="19"/>
        <v>9630</v>
      </c>
      <c r="K30" s="93">
        <v>7123</v>
      </c>
      <c r="L30" s="93">
        <v>83</v>
      </c>
      <c r="M30" s="93">
        <v>2</v>
      </c>
      <c r="N30" s="93">
        <v>15</v>
      </c>
      <c r="O30" s="93">
        <v>373</v>
      </c>
      <c r="P30" s="93">
        <v>28</v>
      </c>
      <c r="Q30" s="115">
        <f t="shared" si="20"/>
        <v>7624</v>
      </c>
      <c r="R30" s="93">
        <v>3889</v>
      </c>
      <c r="S30" s="93">
        <v>57</v>
      </c>
      <c r="T30" s="93">
        <v>2</v>
      </c>
      <c r="U30" s="93">
        <v>10</v>
      </c>
      <c r="V30" s="93">
        <v>260</v>
      </c>
      <c r="W30" s="93">
        <v>3</v>
      </c>
      <c r="X30" s="115">
        <f t="shared" si="21"/>
        <v>4221</v>
      </c>
      <c r="Y30" s="114">
        <f t="shared" si="22"/>
        <v>21475</v>
      </c>
      <c r="Z30" s="256"/>
      <c r="AA30" s="256"/>
      <c r="AB30" s="93">
        <v>762</v>
      </c>
      <c r="AC30" s="93">
        <v>653</v>
      </c>
      <c r="AD30" s="93">
        <v>709</v>
      </c>
      <c r="AE30" s="93">
        <v>971</v>
      </c>
      <c r="AF30" s="93">
        <v>2130</v>
      </c>
      <c r="AG30" s="98">
        <v>2792</v>
      </c>
      <c r="AH30" s="98">
        <v>1787</v>
      </c>
      <c r="AI30" s="98">
        <v>2009</v>
      </c>
      <c r="AJ30" s="98">
        <v>1369</v>
      </c>
      <c r="AK30" s="98">
        <v>1329</v>
      </c>
      <c r="AL30" s="98">
        <v>1446</v>
      </c>
      <c r="AM30" s="98">
        <v>960</v>
      </c>
      <c r="AN30" s="98">
        <v>1144</v>
      </c>
      <c r="AO30" s="98">
        <v>673</v>
      </c>
      <c r="AP30" s="98">
        <v>801</v>
      </c>
      <c r="AQ30" s="93">
        <v>429</v>
      </c>
      <c r="AR30" s="133">
        <f t="shared" si="23"/>
        <v>10148</v>
      </c>
      <c r="AS30" s="133">
        <f t="shared" si="24"/>
        <v>9816</v>
      </c>
      <c r="AT30" s="133">
        <f t="shared" si="32"/>
        <v>19964</v>
      </c>
      <c r="AU30" s="132">
        <f t="shared" si="25"/>
        <v>19964</v>
      </c>
      <c r="AV30" s="132">
        <f t="shared" si="33"/>
        <v>20018</v>
      </c>
      <c r="AW30" s="100">
        <v>54502</v>
      </c>
      <c r="AX30" s="100">
        <v>9497</v>
      </c>
      <c r="AY30" s="100">
        <v>25441</v>
      </c>
      <c r="AZ30" s="100">
        <v>3186</v>
      </c>
      <c r="BA30" s="94">
        <v>266</v>
      </c>
      <c r="BB30" s="95">
        <f t="shared" si="26"/>
        <v>54.909026930137841</v>
      </c>
      <c r="BC30" s="95">
        <f t="shared" si="27"/>
        <v>51.072215138518608</v>
      </c>
      <c r="BD30" s="95">
        <f t="shared" si="28"/>
        <v>65.858283641955111</v>
      </c>
      <c r="BE30" s="95">
        <f t="shared" si="29"/>
        <v>10.589057043073341</v>
      </c>
      <c r="BF30" s="95">
        <f t="shared" si="30"/>
        <v>79.068998779398484</v>
      </c>
      <c r="BG30" s="95">
        <f t="shared" si="31"/>
        <v>179.13453150611792</v>
      </c>
      <c r="BH30" s="96">
        <f t="shared" si="34"/>
        <v>17.425048622068914</v>
      </c>
    </row>
    <row r="31" spans="1:60" ht="33.75" customHeight="1" thickBot="1" x14ac:dyDescent="0.3">
      <c r="A31" s="106">
        <v>8</v>
      </c>
      <c r="B31" s="110" t="s">
        <v>25</v>
      </c>
      <c r="C31" s="129">
        <v>1152534.351523868</v>
      </c>
      <c r="D31" s="101">
        <v>143</v>
      </c>
      <c r="E31" s="101">
        <v>11</v>
      </c>
      <c r="F31" s="101">
        <v>0</v>
      </c>
      <c r="G31" s="101">
        <v>0</v>
      </c>
      <c r="H31" s="101">
        <v>1</v>
      </c>
      <c r="I31" s="101">
        <v>4</v>
      </c>
      <c r="J31" s="116">
        <f t="shared" si="19"/>
        <v>159</v>
      </c>
      <c r="K31" s="101">
        <v>182</v>
      </c>
      <c r="L31" s="101">
        <v>6</v>
      </c>
      <c r="M31" s="101">
        <v>0</v>
      </c>
      <c r="N31" s="101">
        <v>0</v>
      </c>
      <c r="O31" s="101">
        <v>6</v>
      </c>
      <c r="P31" s="101">
        <v>12</v>
      </c>
      <c r="Q31" s="116">
        <f t="shared" si="20"/>
        <v>206</v>
      </c>
      <c r="R31" s="101">
        <v>402</v>
      </c>
      <c r="S31" s="101">
        <v>3</v>
      </c>
      <c r="T31" s="101">
        <v>0</v>
      </c>
      <c r="U31" s="101">
        <v>1</v>
      </c>
      <c r="V31" s="101">
        <v>7</v>
      </c>
      <c r="W31" s="101">
        <v>29</v>
      </c>
      <c r="X31" s="116">
        <f t="shared" si="21"/>
        <v>442</v>
      </c>
      <c r="Y31" s="114">
        <f t="shared" si="22"/>
        <v>807</v>
      </c>
      <c r="Z31" s="257"/>
      <c r="AA31" s="257"/>
      <c r="AB31" s="101">
        <v>14</v>
      </c>
      <c r="AC31" s="101">
        <v>9</v>
      </c>
      <c r="AD31" s="101">
        <v>32</v>
      </c>
      <c r="AE31" s="101">
        <v>41</v>
      </c>
      <c r="AF31" s="101">
        <v>93</v>
      </c>
      <c r="AG31" s="101">
        <v>108</v>
      </c>
      <c r="AH31" s="101">
        <v>89</v>
      </c>
      <c r="AI31" s="101">
        <v>64</v>
      </c>
      <c r="AJ31" s="101">
        <v>62</v>
      </c>
      <c r="AK31" s="101">
        <v>42</v>
      </c>
      <c r="AL31" s="101">
        <v>42</v>
      </c>
      <c r="AM31" s="101">
        <v>22</v>
      </c>
      <c r="AN31" s="101">
        <v>44</v>
      </c>
      <c r="AO31" s="101">
        <v>20</v>
      </c>
      <c r="AP31" s="101">
        <v>47</v>
      </c>
      <c r="AQ31" s="101">
        <v>18</v>
      </c>
      <c r="AR31" s="135">
        <f t="shared" si="23"/>
        <v>423</v>
      </c>
      <c r="AS31" s="135">
        <f t="shared" si="24"/>
        <v>324</v>
      </c>
      <c r="AT31" s="135">
        <f t="shared" si="32"/>
        <v>747</v>
      </c>
      <c r="AU31" s="132">
        <f t="shared" si="25"/>
        <v>747</v>
      </c>
      <c r="AV31" s="132">
        <f t="shared" si="33"/>
        <v>792</v>
      </c>
      <c r="AW31" s="102">
        <v>590</v>
      </c>
      <c r="AX31" s="102">
        <v>139</v>
      </c>
      <c r="AY31" s="102">
        <v>80</v>
      </c>
      <c r="AZ31" s="102">
        <v>107</v>
      </c>
      <c r="BA31" s="102">
        <v>0</v>
      </c>
      <c r="BB31" s="103">
        <f t="shared" si="26"/>
        <v>37.116271390277852</v>
      </c>
      <c r="BC31" s="103">
        <f t="shared" si="27"/>
        <v>42.19178082191781</v>
      </c>
      <c r="BD31" s="103">
        <f t="shared" si="28"/>
        <v>95.314244674116864</v>
      </c>
      <c r="BE31" s="103">
        <f t="shared" si="29"/>
        <v>9.9132589838909553</v>
      </c>
      <c r="BF31" s="103">
        <f t="shared" si="30"/>
        <v>53.447430802000106</v>
      </c>
      <c r="BG31" s="103">
        <f t="shared" si="31"/>
        <v>259.25474551359792</v>
      </c>
      <c r="BH31" s="104">
        <f t="shared" si="34"/>
        <v>23.559322033898304</v>
      </c>
    </row>
    <row r="32" spans="1:60" ht="50.25" customHeight="1" thickBot="1" x14ac:dyDescent="0.3">
      <c r="A32" s="349" t="s">
        <v>17</v>
      </c>
      <c r="B32" s="349"/>
      <c r="C32" s="118">
        <f t="shared" ref="C32:I32" si="35">SUM(C24:C31)</f>
        <v>189766033.70053005</v>
      </c>
      <c r="D32" s="119">
        <f>SUM(D24:D31)</f>
        <v>35884</v>
      </c>
      <c r="E32" s="119">
        <f t="shared" si="35"/>
        <v>2444</v>
      </c>
      <c r="F32" s="119">
        <f t="shared" si="35"/>
        <v>298</v>
      </c>
      <c r="G32" s="119">
        <f t="shared" si="35"/>
        <v>257</v>
      </c>
      <c r="H32" s="119">
        <f t="shared" si="35"/>
        <v>817</v>
      </c>
      <c r="I32" s="119">
        <f t="shared" si="35"/>
        <v>41</v>
      </c>
      <c r="J32" s="117">
        <f t="shared" si="19"/>
        <v>39741</v>
      </c>
      <c r="K32" s="119">
        <f t="shared" ref="K32:P32" si="36">SUM(K24:K31)</f>
        <v>41127</v>
      </c>
      <c r="L32" s="119">
        <f t="shared" si="36"/>
        <v>539</v>
      </c>
      <c r="M32" s="119">
        <f t="shared" si="36"/>
        <v>37</v>
      </c>
      <c r="N32" s="119">
        <f t="shared" si="36"/>
        <v>79</v>
      </c>
      <c r="O32" s="119">
        <f t="shared" si="36"/>
        <v>815</v>
      </c>
      <c r="P32" s="119">
        <f t="shared" si="36"/>
        <v>67</v>
      </c>
      <c r="Q32" s="117">
        <f t="shared" si="20"/>
        <v>42664</v>
      </c>
      <c r="R32" s="119">
        <f t="shared" ref="R32:W32" si="37">SUM(R24:R31)</f>
        <v>21831</v>
      </c>
      <c r="S32" s="119">
        <f t="shared" si="37"/>
        <v>206</v>
      </c>
      <c r="T32" s="119">
        <f t="shared" si="37"/>
        <v>8</v>
      </c>
      <c r="U32" s="119">
        <f t="shared" si="37"/>
        <v>33</v>
      </c>
      <c r="V32" s="119">
        <f t="shared" si="37"/>
        <v>558</v>
      </c>
      <c r="W32" s="119">
        <f t="shared" si="37"/>
        <v>44</v>
      </c>
      <c r="X32" s="117">
        <f t="shared" si="21"/>
        <v>22680</v>
      </c>
      <c r="Y32" s="117">
        <f>SUM(Y24:Y31)</f>
        <v>105085</v>
      </c>
      <c r="Z32" s="117"/>
      <c r="AA32" s="117"/>
      <c r="AB32" s="119">
        <f t="shared" ref="AB32:AQ32" si="38">SUM(AB24:AB31)</f>
        <v>2178</v>
      </c>
      <c r="AC32" s="119">
        <f t="shared" si="38"/>
        <v>1723</v>
      </c>
      <c r="AD32" s="119">
        <f t="shared" si="38"/>
        <v>3617</v>
      </c>
      <c r="AE32" s="119">
        <f t="shared" si="38"/>
        <v>4836</v>
      </c>
      <c r="AF32" s="119">
        <f t="shared" si="38"/>
        <v>10299</v>
      </c>
      <c r="AG32" s="119">
        <f t="shared" si="38"/>
        <v>13157</v>
      </c>
      <c r="AH32" s="119">
        <f t="shared" si="38"/>
        <v>8512</v>
      </c>
      <c r="AI32" s="119">
        <f t="shared" si="38"/>
        <v>9475</v>
      </c>
      <c r="AJ32" s="119">
        <f t="shared" si="38"/>
        <v>7002</v>
      </c>
      <c r="AK32" s="119">
        <f t="shared" si="38"/>
        <v>7066</v>
      </c>
      <c r="AL32" s="119">
        <f t="shared" si="38"/>
        <v>7362</v>
      </c>
      <c r="AM32" s="119">
        <f t="shared" si="38"/>
        <v>6090</v>
      </c>
      <c r="AN32" s="119">
        <f t="shared" si="38"/>
        <v>6230</v>
      </c>
      <c r="AO32" s="119">
        <f t="shared" si="38"/>
        <v>4772</v>
      </c>
      <c r="AP32" s="119">
        <f t="shared" si="38"/>
        <v>6082</v>
      </c>
      <c r="AQ32" s="119">
        <f t="shared" si="38"/>
        <v>3630</v>
      </c>
      <c r="AR32" s="137">
        <f t="shared" si="23"/>
        <v>51282</v>
      </c>
      <c r="AS32" s="137">
        <f t="shared" si="24"/>
        <v>50749</v>
      </c>
      <c r="AT32" s="137">
        <f t="shared" si="32"/>
        <v>102031</v>
      </c>
      <c r="AU32" s="138">
        <f t="shared" si="25"/>
        <v>102031</v>
      </c>
      <c r="AV32" s="132">
        <f t="shared" si="33"/>
        <v>102183</v>
      </c>
      <c r="AW32" s="119">
        <f>SUM(AW24:AW31)</f>
        <v>261456</v>
      </c>
      <c r="AX32" s="120">
        <f>SUM(AX24:AX31)</f>
        <v>41251</v>
      </c>
      <c r="AY32" s="120">
        <f>SUM(AY24:AY31)</f>
        <v>106244</v>
      </c>
      <c r="AZ32" s="120">
        <f>SUM(AZ24:AZ31)</f>
        <v>33950</v>
      </c>
      <c r="BA32" s="120">
        <f>SUM(BA24:BA31)</f>
        <v>854</v>
      </c>
      <c r="BB32" s="121">
        <f t="shared" si="26"/>
        <v>56.104174488192029</v>
      </c>
      <c r="BC32" s="122">
        <f t="shared" si="27"/>
        <v>46.511740792427645</v>
      </c>
      <c r="BD32" s="123">
        <f t="shared" si="28"/>
        <v>79.068727584874949</v>
      </c>
      <c r="BE32" s="124">
        <f t="shared" si="29"/>
        <v>5.9409049816814958</v>
      </c>
      <c r="BF32" s="121">
        <f t="shared" si="30"/>
        <v>80.790011262996515</v>
      </c>
      <c r="BG32" s="121">
        <f t="shared" si="31"/>
        <v>215.06693903085988</v>
      </c>
      <c r="BH32" s="125">
        <f t="shared" si="34"/>
        <v>15.777415702833364</v>
      </c>
    </row>
    <row r="33" spans="1:67" ht="64.5" customHeight="1" thickBot="1" x14ac:dyDescent="0.3"/>
    <row r="34" spans="1:67" ht="15.75" customHeight="1" thickBot="1" x14ac:dyDescent="0.3">
      <c r="A34" s="342" t="s">
        <v>17</v>
      </c>
      <c r="B34" s="342"/>
      <c r="C34" s="342"/>
      <c r="D34" s="355" t="s">
        <v>29</v>
      </c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253"/>
      <c r="AA34" s="253"/>
      <c r="AB34" s="355"/>
      <c r="AC34" s="355"/>
      <c r="AD34" s="355"/>
      <c r="AE34" s="355"/>
      <c r="AF34" s="355"/>
      <c r="AG34" s="355"/>
      <c r="AH34" s="355"/>
      <c r="AI34" s="355"/>
      <c r="AJ34" s="355"/>
      <c r="AK34" s="355"/>
      <c r="AL34" s="355"/>
      <c r="AM34" s="355"/>
      <c r="AN34" s="355"/>
      <c r="AO34" s="355"/>
      <c r="AP34" s="355"/>
      <c r="AQ34" s="355"/>
      <c r="AR34" s="355"/>
      <c r="AS34" s="355"/>
      <c r="AT34" s="355"/>
      <c r="AU34" s="355"/>
      <c r="AV34" s="253"/>
      <c r="AW34" s="355" t="s">
        <v>30</v>
      </c>
      <c r="AX34" s="355"/>
      <c r="AY34" s="355" t="s">
        <v>31</v>
      </c>
      <c r="AZ34" s="355"/>
      <c r="BA34" s="355"/>
      <c r="BB34" s="352" t="s">
        <v>32</v>
      </c>
      <c r="BC34" s="352" t="s">
        <v>33</v>
      </c>
      <c r="BD34" s="352" t="s">
        <v>34</v>
      </c>
      <c r="BE34" s="341" t="s">
        <v>35</v>
      </c>
      <c r="BF34" s="341" t="s">
        <v>36</v>
      </c>
      <c r="BG34" s="341" t="s">
        <v>37</v>
      </c>
      <c r="BH34" s="341" t="s">
        <v>38</v>
      </c>
    </row>
    <row r="35" spans="1:67" ht="15.75" customHeight="1" thickBot="1" x14ac:dyDescent="0.3">
      <c r="A35" s="342"/>
      <c r="B35" s="342"/>
      <c r="C35" s="342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253"/>
      <c r="AA35" s="253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355"/>
      <c r="AO35" s="355"/>
      <c r="AP35" s="355"/>
      <c r="AQ35" s="355"/>
      <c r="AR35" s="355"/>
      <c r="AS35" s="355"/>
      <c r="AT35" s="355"/>
      <c r="AU35" s="355"/>
      <c r="AV35" s="253"/>
      <c r="AW35" s="355"/>
      <c r="AX35" s="355"/>
      <c r="AY35" s="355"/>
      <c r="AZ35" s="355"/>
      <c r="BA35" s="355"/>
      <c r="BB35" s="352"/>
      <c r="BC35" s="352"/>
      <c r="BD35" s="352"/>
      <c r="BE35" s="341"/>
      <c r="BF35" s="341"/>
      <c r="BG35" s="341"/>
      <c r="BH35" s="341"/>
    </row>
    <row r="36" spans="1:67" ht="24.75" customHeight="1" thickBot="1" x14ac:dyDescent="0.3">
      <c r="A36" s="342" t="s">
        <v>76</v>
      </c>
      <c r="B36" s="342"/>
      <c r="C36" s="342"/>
      <c r="D36" s="343" t="s">
        <v>40</v>
      </c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44" t="s">
        <v>26</v>
      </c>
      <c r="S36" s="344"/>
      <c r="T36" s="344"/>
      <c r="U36" s="344"/>
      <c r="V36" s="344"/>
      <c r="W36" s="344"/>
      <c r="X36" s="344"/>
      <c r="Y36" s="345" t="s">
        <v>41</v>
      </c>
      <c r="Z36" s="251"/>
      <c r="AA36" s="251"/>
      <c r="AB36" s="346" t="s">
        <v>42</v>
      </c>
      <c r="AC36" s="346"/>
      <c r="AD36" s="346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6"/>
      <c r="AU36" s="355"/>
      <c r="AV36" s="253"/>
      <c r="AW36" s="355"/>
      <c r="AX36" s="355"/>
      <c r="AY36" s="355"/>
      <c r="AZ36" s="355"/>
      <c r="BA36" s="355"/>
      <c r="BB36" s="352"/>
      <c r="BC36" s="352"/>
      <c r="BD36" s="352"/>
      <c r="BE36" s="341"/>
      <c r="BF36" s="341"/>
      <c r="BG36" s="341"/>
      <c r="BH36" s="341"/>
    </row>
    <row r="37" spans="1:67" ht="26.25" customHeight="1" thickBot="1" x14ac:dyDescent="0.3">
      <c r="A37" s="342"/>
      <c r="B37" s="342"/>
      <c r="C37" s="342"/>
      <c r="D37" s="347" t="s">
        <v>43</v>
      </c>
      <c r="E37" s="347"/>
      <c r="F37" s="347"/>
      <c r="G37" s="347"/>
      <c r="H37" s="347"/>
      <c r="I37" s="347"/>
      <c r="J37" s="347"/>
      <c r="K37" s="348" t="s">
        <v>44</v>
      </c>
      <c r="L37" s="348"/>
      <c r="M37" s="348"/>
      <c r="N37" s="348"/>
      <c r="O37" s="348"/>
      <c r="P37" s="348"/>
      <c r="Q37" s="348"/>
      <c r="R37" s="356" t="s">
        <v>27</v>
      </c>
      <c r="S37" s="356"/>
      <c r="T37" s="356"/>
      <c r="U37" s="356"/>
      <c r="V37" s="356"/>
      <c r="W37" s="356"/>
      <c r="X37" s="356"/>
      <c r="Y37" s="345"/>
      <c r="Z37" s="251"/>
      <c r="AA37" s="251"/>
      <c r="AB37" s="346"/>
      <c r="AC37" s="346"/>
      <c r="AD37" s="346"/>
      <c r="AE37" s="346"/>
      <c r="AF37" s="346"/>
      <c r="AG37" s="346"/>
      <c r="AH37" s="346"/>
      <c r="AI37" s="346"/>
      <c r="AJ37" s="346"/>
      <c r="AK37" s="346"/>
      <c r="AL37" s="346"/>
      <c r="AM37" s="346"/>
      <c r="AN37" s="346"/>
      <c r="AO37" s="346"/>
      <c r="AP37" s="346"/>
      <c r="AQ37" s="346"/>
      <c r="AR37" s="346"/>
      <c r="AS37" s="346"/>
      <c r="AT37" s="346"/>
      <c r="AU37" s="80"/>
      <c r="AV37" s="80"/>
      <c r="AW37" s="355"/>
      <c r="AX37" s="355"/>
      <c r="AY37" s="355"/>
      <c r="AZ37" s="355"/>
      <c r="BA37" s="355"/>
      <c r="BB37" s="352"/>
      <c r="BC37" s="352"/>
      <c r="BD37" s="352"/>
      <c r="BE37" s="341"/>
      <c r="BF37" s="341"/>
      <c r="BG37" s="341"/>
      <c r="BH37" s="341"/>
    </row>
    <row r="38" spans="1:67" ht="27.75" customHeight="1" thickBot="1" x14ac:dyDescent="0.3">
      <c r="A38" s="353" t="s">
        <v>1</v>
      </c>
      <c r="B38" s="353" t="s">
        <v>77</v>
      </c>
      <c r="C38" s="353" t="s">
        <v>45</v>
      </c>
      <c r="D38" s="354" t="s">
        <v>46</v>
      </c>
      <c r="E38" s="354" t="s">
        <v>47</v>
      </c>
      <c r="F38" s="347" t="s">
        <v>48</v>
      </c>
      <c r="G38" s="347"/>
      <c r="H38" s="347"/>
      <c r="I38" s="347"/>
      <c r="J38" s="347" t="s">
        <v>0</v>
      </c>
      <c r="K38" s="354" t="s">
        <v>46</v>
      </c>
      <c r="L38" s="354" t="s">
        <v>47</v>
      </c>
      <c r="M38" s="347" t="s">
        <v>48</v>
      </c>
      <c r="N38" s="347"/>
      <c r="O38" s="347"/>
      <c r="P38" s="347"/>
      <c r="Q38" s="347" t="s">
        <v>0</v>
      </c>
      <c r="R38" s="345" t="s">
        <v>46</v>
      </c>
      <c r="S38" s="345" t="s">
        <v>47</v>
      </c>
      <c r="T38" s="351" t="s">
        <v>48</v>
      </c>
      <c r="U38" s="351"/>
      <c r="V38" s="351"/>
      <c r="W38" s="351"/>
      <c r="X38" s="351" t="s">
        <v>0</v>
      </c>
      <c r="Y38" s="345"/>
      <c r="Z38" s="251"/>
      <c r="AA38" s="251"/>
      <c r="AB38" s="350" t="s">
        <v>49</v>
      </c>
      <c r="AC38" s="350"/>
      <c r="AD38" s="350" t="s">
        <v>50</v>
      </c>
      <c r="AE38" s="350"/>
      <c r="AF38" s="350" t="s">
        <v>51</v>
      </c>
      <c r="AG38" s="350"/>
      <c r="AH38" s="350" t="s">
        <v>52</v>
      </c>
      <c r="AI38" s="350"/>
      <c r="AJ38" s="350" t="s">
        <v>53</v>
      </c>
      <c r="AK38" s="350"/>
      <c r="AL38" s="350" t="s">
        <v>54</v>
      </c>
      <c r="AM38" s="350"/>
      <c r="AN38" s="350" t="s">
        <v>55</v>
      </c>
      <c r="AO38" s="350"/>
      <c r="AP38" s="350" t="s">
        <v>56</v>
      </c>
      <c r="AQ38" s="350"/>
      <c r="AR38" s="350" t="s">
        <v>57</v>
      </c>
      <c r="AS38" s="350"/>
      <c r="AT38" s="350"/>
      <c r="AU38" s="145"/>
      <c r="AV38" s="250"/>
      <c r="AW38" s="357" t="s">
        <v>58</v>
      </c>
      <c r="AX38" s="357"/>
      <c r="AY38" s="358" t="s">
        <v>59</v>
      </c>
      <c r="AZ38" s="358"/>
      <c r="BA38" s="358"/>
      <c r="BB38" s="352"/>
      <c r="BC38" s="352"/>
      <c r="BD38" s="352"/>
      <c r="BE38" s="341"/>
      <c r="BF38" s="341"/>
      <c r="BG38" s="341"/>
      <c r="BH38" s="341"/>
    </row>
    <row r="39" spans="1:67" ht="83.25" customHeight="1" thickBot="1" x14ac:dyDescent="0.3">
      <c r="A39" s="353"/>
      <c r="B39" s="353"/>
      <c r="C39" s="353"/>
      <c r="D39" s="354"/>
      <c r="E39" s="354"/>
      <c r="F39" s="148" t="s">
        <v>60</v>
      </c>
      <c r="G39" s="148" t="s">
        <v>61</v>
      </c>
      <c r="H39" s="148" t="s">
        <v>62</v>
      </c>
      <c r="I39" s="83" t="s">
        <v>63</v>
      </c>
      <c r="J39" s="347"/>
      <c r="K39" s="354"/>
      <c r="L39" s="354"/>
      <c r="M39" s="148" t="s">
        <v>60</v>
      </c>
      <c r="N39" s="148" t="s">
        <v>61</v>
      </c>
      <c r="O39" s="148" t="s">
        <v>64</v>
      </c>
      <c r="P39" s="83" t="s">
        <v>63</v>
      </c>
      <c r="Q39" s="347"/>
      <c r="R39" s="345"/>
      <c r="S39" s="345"/>
      <c r="T39" s="147" t="s">
        <v>60</v>
      </c>
      <c r="U39" s="147" t="s">
        <v>61</v>
      </c>
      <c r="V39" s="147" t="s">
        <v>65</v>
      </c>
      <c r="W39" s="146" t="s">
        <v>63</v>
      </c>
      <c r="X39" s="351"/>
      <c r="Y39" s="345"/>
      <c r="Z39" s="251"/>
      <c r="AA39" s="251"/>
      <c r="AB39" s="86" t="s">
        <v>66</v>
      </c>
      <c r="AC39" s="86" t="s">
        <v>67</v>
      </c>
      <c r="AD39" s="86" t="s">
        <v>66</v>
      </c>
      <c r="AE39" s="86" t="s">
        <v>67</v>
      </c>
      <c r="AF39" s="86" t="s">
        <v>66</v>
      </c>
      <c r="AG39" s="86" t="s">
        <v>67</v>
      </c>
      <c r="AH39" s="86" t="s">
        <v>66</v>
      </c>
      <c r="AI39" s="86" t="s">
        <v>67</v>
      </c>
      <c r="AJ39" s="86" t="s">
        <v>66</v>
      </c>
      <c r="AK39" s="86" t="s">
        <v>67</v>
      </c>
      <c r="AL39" s="86" t="s">
        <v>66</v>
      </c>
      <c r="AM39" s="86" t="s">
        <v>67</v>
      </c>
      <c r="AN39" s="86" t="s">
        <v>66</v>
      </c>
      <c r="AO39" s="86" t="s">
        <v>67</v>
      </c>
      <c r="AP39" s="86" t="s">
        <v>66</v>
      </c>
      <c r="AQ39" s="86" t="s">
        <v>67</v>
      </c>
      <c r="AR39" s="145" t="s">
        <v>66</v>
      </c>
      <c r="AS39" s="145" t="s">
        <v>67</v>
      </c>
      <c r="AT39" s="145" t="s">
        <v>0</v>
      </c>
      <c r="AU39" s="145" t="s">
        <v>68</v>
      </c>
      <c r="AV39" s="250"/>
      <c r="AW39" s="149" t="s">
        <v>69</v>
      </c>
      <c r="AX39" s="150" t="s">
        <v>70</v>
      </c>
      <c r="AY39" s="150" t="s">
        <v>71</v>
      </c>
      <c r="AZ39" s="150" t="s">
        <v>72</v>
      </c>
      <c r="BA39" s="150" t="s">
        <v>73</v>
      </c>
      <c r="BB39" s="352"/>
      <c r="BC39" s="352"/>
      <c r="BD39" s="352"/>
      <c r="BE39" s="341"/>
      <c r="BF39" s="341"/>
      <c r="BG39" s="341"/>
      <c r="BH39" s="341"/>
      <c r="BK39" s="339" t="s">
        <v>96</v>
      </c>
      <c r="BL39" s="339"/>
      <c r="BM39" s="339" t="s">
        <v>97</v>
      </c>
      <c r="BN39" s="339"/>
      <c r="BO39" s="339" t="s">
        <v>98</v>
      </c>
    </row>
    <row r="40" spans="1:67" ht="33.75" customHeight="1" thickBot="1" x14ac:dyDescent="0.3">
      <c r="A40" s="39">
        <v>1</v>
      </c>
      <c r="B40" s="107" t="s">
        <v>18</v>
      </c>
      <c r="C40" s="126">
        <v>5288086.8094954873</v>
      </c>
      <c r="D40" s="89">
        <v>431</v>
      </c>
      <c r="E40" s="89">
        <v>25</v>
      </c>
      <c r="F40" s="89">
        <v>1</v>
      </c>
      <c r="G40" s="89">
        <v>1</v>
      </c>
      <c r="H40" s="89">
        <v>8</v>
      </c>
      <c r="I40" s="89">
        <v>0</v>
      </c>
      <c r="J40" s="114">
        <f t="shared" ref="J40:J48" si="39">D40+E40+F40+G40+H40+I40</f>
        <v>466</v>
      </c>
      <c r="K40" s="89">
        <v>543</v>
      </c>
      <c r="L40" s="89">
        <v>7</v>
      </c>
      <c r="M40" s="89">
        <v>0</v>
      </c>
      <c r="N40" s="89">
        <v>0</v>
      </c>
      <c r="O40" s="89">
        <v>17</v>
      </c>
      <c r="P40" s="89">
        <v>0</v>
      </c>
      <c r="Q40" s="114">
        <f t="shared" ref="Q40:Q48" si="40">SUM(K40:P40)</f>
        <v>567</v>
      </c>
      <c r="R40" s="89">
        <v>351</v>
      </c>
      <c r="S40" s="89">
        <v>7</v>
      </c>
      <c r="T40" s="89">
        <v>0</v>
      </c>
      <c r="U40" s="89">
        <v>1</v>
      </c>
      <c r="V40" s="89">
        <v>8</v>
      </c>
      <c r="W40" s="89">
        <v>0</v>
      </c>
      <c r="X40" s="114">
        <f t="shared" ref="X40:X48" si="41">SUM(R40:W40)</f>
        <v>367</v>
      </c>
      <c r="Y40" s="157">
        <f t="shared" ref="Y40:Y47" si="42">J40+Q40+X40</f>
        <v>1400</v>
      </c>
      <c r="Z40" s="157"/>
      <c r="AA40" s="157"/>
      <c r="AB40" s="89">
        <v>13</v>
      </c>
      <c r="AC40" s="89">
        <v>9</v>
      </c>
      <c r="AD40" s="89">
        <v>24</v>
      </c>
      <c r="AE40" s="89">
        <v>45</v>
      </c>
      <c r="AF40" s="89">
        <v>131</v>
      </c>
      <c r="AG40" s="89">
        <v>174</v>
      </c>
      <c r="AH40" s="89">
        <v>108</v>
      </c>
      <c r="AI40" s="89">
        <v>118</v>
      </c>
      <c r="AJ40" s="89">
        <v>95</v>
      </c>
      <c r="AK40" s="89">
        <v>90</v>
      </c>
      <c r="AL40" s="89">
        <v>84</v>
      </c>
      <c r="AM40" s="89">
        <v>86</v>
      </c>
      <c r="AN40" s="89">
        <v>98</v>
      </c>
      <c r="AO40" s="89">
        <v>76</v>
      </c>
      <c r="AP40" s="89">
        <v>131</v>
      </c>
      <c r="AQ40" s="89">
        <v>82</v>
      </c>
      <c r="AR40" s="131">
        <f t="shared" ref="AR40:AR48" si="43">AP40+AN40+AL40+AJ40+AH40+AF40+AD40+AB40</f>
        <v>684</v>
      </c>
      <c r="AS40" s="131">
        <f t="shared" ref="AS40:AS48" si="44">AQ40+AO40+AM40+AK40+AI40+AG40+AE40+AC40</f>
        <v>680</v>
      </c>
      <c r="AT40" s="131">
        <f>SUM(AR40:AS40)</f>
        <v>1364</v>
      </c>
      <c r="AU40" s="132">
        <f t="shared" ref="AU40:AU48" si="45">D40+E40+K40+L40+R40+S40</f>
        <v>1364</v>
      </c>
      <c r="AV40" s="132"/>
      <c r="AW40" s="90">
        <v>5183</v>
      </c>
      <c r="AX40" s="90">
        <v>506</v>
      </c>
      <c r="AY40" s="90">
        <v>0</v>
      </c>
      <c r="AZ40" s="90">
        <v>9141</v>
      </c>
      <c r="BA40" s="90">
        <v>144</v>
      </c>
      <c r="BB40" s="91">
        <f t="shared" ref="BB40:BB48" si="46">((D40+E40)*4)/(C40*0.00144)*100</f>
        <v>23.953212424429047</v>
      </c>
      <c r="BC40" s="91">
        <f t="shared" ref="BC40:BC48" si="47">(D40+E40)/(J40+Q40)*100</f>
        <v>44.143272023233301</v>
      </c>
      <c r="BD40" s="91">
        <f t="shared" ref="BD40:BD48" si="48">(4*AU40)/(C40*0.00272)*100</f>
        <v>37.932099551379125</v>
      </c>
      <c r="BE40" s="91">
        <f t="shared" ref="BE40:BE48" si="49">(E40+F40+G40+H40+I40+L40+M40+N40+O40+P40+S40+T40+U40+V40+W40)/Y40*100</f>
        <v>5.3571428571428568</v>
      </c>
      <c r="BF40" s="91">
        <f t="shared" ref="BF40:BF48" si="50">((D40+E40)*4)/(C40)*100000</f>
        <v>34.492625891177823</v>
      </c>
      <c r="BG40" s="91">
        <f t="shared" ref="BG40:BG48" si="51">(AU40*4)/(C40)*100000</f>
        <v>103.17531077975123</v>
      </c>
      <c r="BH40" s="92">
        <f>AX40/AW40*100</f>
        <v>9.7626857032606598</v>
      </c>
      <c r="BJ40" s="1">
        <f>D40+E40</f>
        <v>456</v>
      </c>
      <c r="BK40" s="338">
        <f>BJ40/AU40</f>
        <v>0.33431085043988268</v>
      </c>
      <c r="BL40" s="1">
        <f>K40+L40</f>
        <v>550</v>
      </c>
      <c r="BM40" s="338">
        <f>BL40/AU40</f>
        <v>0.40322580645161288</v>
      </c>
      <c r="BN40" s="1">
        <f>R40+S40</f>
        <v>358</v>
      </c>
      <c r="BO40" s="338">
        <f>BN40/AU40</f>
        <v>0.26246334310850439</v>
      </c>
    </row>
    <row r="41" spans="1:67" ht="33.75" customHeight="1" thickBot="1" x14ac:dyDescent="0.3">
      <c r="A41" s="50">
        <v>2</v>
      </c>
      <c r="B41" s="108" t="s">
        <v>19</v>
      </c>
      <c r="C41" s="127">
        <v>9916595.109658068</v>
      </c>
      <c r="D41" s="93">
        <v>988</v>
      </c>
      <c r="E41" s="93">
        <v>38</v>
      </c>
      <c r="F41" s="93">
        <v>14</v>
      </c>
      <c r="G41" s="93">
        <v>7</v>
      </c>
      <c r="H41" s="93">
        <v>42</v>
      </c>
      <c r="I41" s="93">
        <v>1</v>
      </c>
      <c r="J41" s="115">
        <f t="shared" si="39"/>
        <v>1090</v>
      </c>
      <c r="K41" s="93">
        <v>915</v>
      </c>
      <c r="L41" s="93">
        <v>8</v>
      </c>
      <c r="M41" s="93">
        <v>1</v>
      </c>
      <c r="N41" s="93">
        <v>0</v>
      </c>
      <c r="O41" s="93">
        <v>2</v>
      </c>
      <c r="P41" s="93">
        <v>10</v>
      </c>
      <c r="Q41" s="115">
        <f t="shared" si="40"/>
        <v>936</v>
      </c>
      <c r="R41" s="93">
        <v>593</v>
      </c>
      <c r="S41" s="93">
        <v>1</v>
      </c>
      <c r="T41" s="93">
        <v>0</v>
      </c>
      <c r="U41" s="93">
        <v>0</v>
      </c>
      <c r="V41" s="93">
        <v>0</v>
      </c>
      <c r="W41" s="93">
        <v>12</v>
      </c>
      <c r="X41" s="115">
        <f t="shared" si="41"/>
        <v>606</v>
      </c>
      <c r="Y41" s="157">
        <f t="shared" si="42"/>
        <v>2632</v>
      </c>
      <c r="Z41" s="258"/>
      <c r="AA41" s="258"/>
      <c r="AB41" s="93">
        <v>113</v>
      </c>
      <c r="AC41" s="93">
        <v>102</v>
      </c>
      <c r="AD41" s="93">
        <v>84</v>
      </c>
      <c r="AE41" s="93">
        <v>112</v>
      </c>
      <c r="AF41" s="93">
        <v>174</v>
      </c>
      <c r="AG41" s="93">
        <v>254</v>
      </c>
      <c r="AH41" s="93">
        <v>186</v>
      </c>
      <c r="AI41" s="93">
        <v>248</v>
      </c>
      <c r="AJ41" s="93">
        <v>128</v>
      </c>
      <c r="AK41" s="93">
        <v>191</v>
      </c>
      <c r="AL41" s="93">
        <v>137</v>
      </c>
      <c r="AM41" s="93">
        <v>167</v>
      </c>
      <c r="AN41" s="93">
        <v>162</v>
      </c>
      <c r="AO41" s="93">
        <v>177</v>
      </c>
      <c r="AP41" s="93">
        <v>176</v>
      </c>
      <c r="AQ41" s="93">
        <v>132</v>
      </c>
      <c r="AR41" s="133">
        <f t="shared" si="43"/>
        <v>1160</v>
      </c>
      <c r="AS41" s="133">
        <f t="shared" si="44"/>
        <v>1383</v>
      </c>
      <c r="AT41" s="133">
        <f t="shared" ref="AT41:AT48" si="52">SUM(AR41:AS41)</f>
        <v>2543</v>
      </c>
      <c r="AU41" s="132">
        <f t="shared" si="45"/>
        <v>2543</v>
      </c>
      <c r="AV41" s="331"/>
      <c r="AW41" s="94">
        <v>9941</v>
      </c>
      <c r="AX41" s="94">
        <v>1081</v>
      </c>
      <c r="AY41" s="94">
        <v>0</v>
      </c>
      <c r="AZ41" s="94">
        <v>283</v>
      </c>
      <c r="BA41" s="94">
        <v>22</v>
      </c>
      <c r="BB41" s="95">
        <f t="shared" si="46"/>
        <v>28.739703179212185</v>
      </c>
      <c r="BC41" s="95">
        <f t="shared" si="47"/>
        <v>50.641658440276402</v>
      </c>
      <c r="BD41" s="95">
        <f t="shared" si="48"/>
        <v>37.711591942588534</v>
      </c>
      <c r="BE41" s="95">
        <f t="shared" si="49"/>
        <v>5.1671732522796354</v>
      </c>
      <c r="BF41" s="95">
        <f t="shared" si="50"/>
        <v>41.38517257806555</v>
      </c>
      <c r="BG41" s="95">
        <f t="shared" si="51"/>
        <v>102.57553008384083</v>
      </c>
      <c r="BH41" s="96">
        <f t="shared" ref="BH41:BH48" si="53">AX41/AW41*100</f>
        <v>10.874157529423599</v>
      </c>
      <c r="BJ41" s="1">
        <f t="shared" ref="BJ41:BJ48" si="54">D41+E41</f>
        <v>1026</v>
      </c>
      <c r="BK41" s="338">
        <f t="shared" ref="BK41:BK48" si="55">BJ41/AU41</f>
        <v>0.40346047974832877</v>
      </c>
      <c r="BL41" s="1">
        <f t="shared" ref="BL41:BL48" si="56">K41+L41</f>
        <v>923</v>
      </c>
      <c r="BM41" s="338">
        <f t="shared" ref="BM41:BM48" si="57">BL41/AU41</f>
        <v>0.36295713723948092</v>
      </c>
      <c r="BN41" s="1">
        <f t="shared" ref="BN41:BN48" si="58">R41+S41</f>
        <v>594</v>
      </c>
      <c r="BO41" s="338">
        <f t="shared" ref="BO41:BO48" si="59">BN41/AU41</f>
        <v>0.23358238301219034</v>
      </c>
    </row>
    <row r="42" spans="1:67" ht="33.75" customHeight="1" thickBot="1" x14ac:dyDescent="0.3">
      <c r="A42" s="50">
        <v>3</v>
      </c>
      <c r="B42" s="108" t="s">
        <v>20</v>
      </c>
      <c r="C42" s="158">
        <v>4381706.5492888819</v>
      </c>
      <c r="D42" s="93">
        <v>289</v>
      </c>
      <c r="E42" s="93">
        <v>32</v>
      </c>
      <c r="F42" s="93">
        <v>4</v>
      </c>
      <c r="G42" s="93">
        <v>0</v>
      </c>
      <c r="H42" s="93">
        <v>3</v>
      </c>
      <c r="I42" s="93">
        <v>0</v>
      </c>
      <c r="J42" s="115">
        <f t="shared" si="39"/>
        <v>328</v>
      </c>
      <c r="K42" s="93">
        <v>361</v>
      </c>
      <c r="L42" s="93">
        <v>0</v>
      </c>
      <c r="M42" s="93">
        <v>0</v>
      </c>
      <c r="N42" s="93">
        <v>0</v>
      </c>
      <c r="O42" s="93">
        <v>34</v>
      </c>
      <c r="P42" s="93">
        <v>0</v>
      </c>
      <c r="Q42" s="115">
        <f t="shared" si="40"/>
        <v>395</v>
      </c>
      <c r="R42" s="93">
        <v>369</v>
      </c>
      <c r="S42" s="93">
        <v>0</v>
      </c>
      <c r="T42" s="93">
        <v>0</v>
      </c>
      <c r="U42" s="93">
        <v>0</v>
      </c>
      <c r="V42" s="93">
        <v>30</v>
      </c>
      <c r="W42" s="93">
        <v>0</v>
      </c>
      <c r="X42" s="115">
        <f t="shared" si="41"/>
        <v>399</v>
      </c>
      <c r="Y42" s="157">
        <f t="shared" si="42"/>
        <v>1122</v>
      </c>
      <c r="Z42" s="258"/>
      <c r="AA42" s="258"/>
      <c r="AB42" s="93">
        <v>127</v>
      </c>
      <c r="AC42" s="93">
        <v>82</v>
      </c>
      <c r="AD42" s="93">
        <v>59</v>
      </c>
      <c r="AE42" s="93">
        <v>60</v>
      </c>
      <c r="AF42" s="93">
        <v>80</v>
      </c>
      <c r="AG42" s="93">
        <v>104</v>
      </c>
      <c r="AH42" s="93">
        <v>74</v>
      </c>
      <c r="AI42" s="93">
        <v>87</v>
      </c>
      <c r="AJ42" s="93">
        <v>61</v>
      </c>
      <c r="AK42" s="93">
        <v>57</v>
      </c>
      <c r="AL42" s="93">
        <v>47</v>
      </c>
      <c r="AM42" s="93">
        <v>41</v>
      </c>
      <c r="AN42" s="93">
        <v>49</v>
      </c>
      <c r="AO42" s="93">
        <v>44</v>
      </c>
      <c r="AP42" s="93">
        <v>49</v>
      </c>
      <c r="AQ42" s="93">
        <v>30</v>
      </c>
      <c r="AR42" s="133">
        <f t="shared" si="43"/>
        <v>546</v>
      </c>
      <c r="AS42" s="133">
        <f t="shared" si="44"/>
        <v>505</v>
      </c>
      <c r="AT42" s="133">
        <f t="shared" si="52"/>
        <v>1051</v>
      </c>
      <c r="AU42" s="132">
        <f t="shared" si="45"/>
        <v>1051</v>
      </c>
      <c r="AV42" s="331"/>
      <c r="AW42" s="97">
        <v>1866</v>
      </c>
      <c r="AX42" s="94">
        <v>298</v>
      </c>
      <c r="AY42" s="94">
        <v>0</v>
      </c>
      <c r="AZ42" s="94">
        <v>238</v>
      </c>
      <c r="BA42" s="94">
        <v>15</v>
      </c>
      <c r="BB42" s="95">
        <f t="shared" si="46"/>
        <v>20.349757717375606</v>
      </c>
      <c r="BC42" s="95">
        <f t="shared" si="47"/>
        <v>44.398340248962654</v>
      </c>
      <c r="BD42" s="95">
        <f t="shared" si="48"/>
        <v>35.273659198947385</v>
      </c>
      <c r="BE42" s="95">
        <f t="shared" si="49"/>
        <v>9.1800356506238856</v>
      </c>
      <c r="BF42" s="95">
        <f t="shared" si="50"/>
        <v>29.303651113020873</v>
      </c>
      <c r="BG42" s="95">
        <f t="shared" si="51"/>
        <v>95.944353021136877</v>
      </c>
      <c r="BH42" s="96">
        <f t="shared" si="53"/>
        <v>15.969989281886388</v>
      </c>
      <c r="BJ42" s="1">
        <f t="shared" si="54"/>
        <v>321</v>
      </c>
      <c r="BK42" s="338">
        <f t="shared" si="55"/>
        <v>0.30542340627973358</v>
      </c>
      <c r="BL42" s="1">
        <f t="shared" si="56"/>
        <v>361</v>
      </c>
      <c r="BM42" s="338">
        <f t="shared" si="57"/>
        <v>0.3434823977164605</v>
      </c>
      <c r="BN42" s="1">
        <f t="shared" si="58"/>
        <v>369</v>
      </c>
      <c r="BO42" s="338">
        <f t="shared" si="59"/>
        <v>0.35109419600380593</v>
      </c>
    </row>
    <row r="43" spans="1:67" s="79" customFormat="1" ht="33.75" customHeight="1" thickBot="1" x14ac:dyDescent="0.3">
      <c r="A43" s="105">
        <v>4</v>
      </c>
      <c r="B43" s="109" t="s">
        <v>21</v>
      </c>
      <c r="C43" s="127">
        <v>1279245.5272851405</v>
      </c>
      <c r="D43" s="98">
        <v>71</v>
      </c>
      <c r="E43" s="98">
        <v>0</v>
      </c>
      <c r="F43" s="98">
        <v>1</v>
      </c>
      <c r="G43" s="98">
        <v>0</v>
      </c>
      <c r="H43" s="98">
        <v>3</v>
      </c>
      <c r="I43" s="98">
        <v>2</v>
      </c>
      <c r="J43" s="115">
        <f t="shared" si="39"/>
        <v>77</v>
      </c>
      <c r="K43" s="98">
        <v>598</v>
      </c>
      <c r="L43" s="98">
        <v>0</v>
      </c>
      <c r="M43" s="98">
        <v>0</v>
      </c>
      <c r="N43" s="98">
        <v>0</v>
      </c>
      <c r="O43" s="98">
        <v>65</v>
      </c>
      <c r="P43" s="98">
        <v>1</v>
      </c>
      <c r="Q43" s="115">
        <f t="shared" si="40"/>
        <v>664</v>
      </c>
      <c r="R43" s="98">
        <v>245</v>
      </c>
      <c r="S43" s="98">
        <v>0</v>
      </c>
      <c r="T43" s="98">
        <v>0</v>
      </c>
      <c r="U43" s="98">
        <v>0</v>
      </c>
      <c r="V43" s="98">
        <v>27</v>
      </c>
      <c r="W43" s="98">
        <v>0</v>
      </c>
      <c r="X43" s="115">
        <f t="shared" si="41"/>
        <v>272</v>
      </c>
      <c r="Y43" s="157">
        <f t="shared" si="42"/>
        <v>1013</v>
      </c>
      <c r="Z43" s="258"/>
      <c r="AA43" s="258"/>
      <c r="AB43" s="98">
        <v>149</v>
      </c>
      <c r="AC43" s="98">
        <v>121</v>
      </c>
      <c r="AD43" s="98">
        <v>100</v>
      </c>
      <c r="AE43" s="98">
        <v>76</v>
      </c>
      <c r="AF43" s="98">
        <v>45</v>
      </c>
      <c r="AG43" s="98">
        <v>101</v>
      </c>
      <c r="AH43" s="98">
        <v>28</v>
      </c>
      <c r="AI43" s="98">
        <v>77</v>
      </c>
      <c r="AJ43" s="98">
        <v>13</v>
      </c>
      <c r="AK43" s="98">
        <v>54</v>
      </c>
      <c r="AL43" s="98">
        <v>14</v>
      </c>
      <c r="AM43" s="98">
        <v>41</v>
      </c>
      <c r="AN43" s="98">
        <v>19</v>
      </c>
      <c r="AO43" s="98">
        <v>30</v>
      </c>
      <c r="AP43" s="98">
        <v>27</v>
      </c>
      <c r="AQ43" s="98">
        <v>19</v>
      </c>
      <c r="AR43" s="133">
        <f t="shared" si="43"/>
        <v>395</v>
      </c>
      <c r="AS43" s="133">
        <f t="shared" si="44"/>
        <v>519</v>
      </c>
      <c r="AT43" s="133">
        <f t="shared" si="52"/>
        <v>914</v>
      </c>
      <c r="AU43" s="132">
        <f t="shared" si="45"/>
        <v>914</v>
      </c>
      <c r="AV43" s="331"/>
      <c r="AW43" s="99">
        <v>1095</v>
      </c>
      <c r="AX43" s="100">
        <v>84</v>
      </c>
      <c r="AY43" s="100">
        <v>839</v>
      </c>
      <c r="AZ43" s="100">
        <v>508</v>
      </c>
      <c r="BA43" s="100">
        <v>14</v>
      </c>
      <c r="BB43" s="95">
        <f t="shared" si="46"/>
        <v>15.417073424581293</v>
      </c>
      <c r="BC43" s="95">
        <f t="shared" si="47"/>
        <v>9.5816464237516872</v>
      </c>
      <c r="BD43" s="95">
        <f t="shared" si="48"/>
        <v>105.07112343877853</v>
      </c>
      <c r="BE43" s="95">
        <f t="shared" si="49"/>
        <v>9.7729516288252718</v>
      </c>
      <c r="BF43" s="95">
        <f t="shared" si="50"/>
        <v>22.200585731397062</v>
      </c>
      <c r="BG43" s="95">
        <f t="shared" si="51"/>
        <v>285.79345575347764</v>
      </c>
      <c r="BH43" s="96">
        <f t="shared" si="53"/>
        <v>7.6712328767123292</v>
      </c>
      <c r="BJ43" s="1">
        <f t="shared" si="54"/>
        <v>71</v>
      </c>
      <c r="BK43" s="338">
        <f t="shared" si="55"/>
        <v>7.7680525164113792E-2</v>
      </c>
      <c r="BL43" s="1">
        <f t="shared" si="56"/>
        <v>598</v>
      </c>
      <c r="BM43" s="338">
        <f t="shared" si="57"/>
        <v>0.65426695842450766</v>
      </c>
      <c r="BN43" s="1">
        <f t="shared" si="58"/>
        <v>245</v>
      </c>
      <c r="BO43" s="338">
        <f t="shared" si="59"/>
        <v>0.26805251641137856</v>
      </c>
    </row>
    <row r="44" spans="1:67" ht="33.75" customHeight="1" thickBot="1" x14ac:dyDescent="0.3">
      <c r="A44" s="50">
        <v>5</v>
      </c>
      <c r="B44" s="108" t="s">
        <v>74</v>
      </c>
      <c r="C44" s="127">
        <v>25260986.117455184</v>
      </c>
      <c r="D44" s="93">
        <v>3274</v>
      </c>
      <c r="E44" s="93">
        <v>265</v>
      </c>
      <c r="F44" s="93">
        <v>50</v>
      </c>
      <c r="G44" s="93">
        <v>6</v>
      </c>
      <c r="H44" s="93">
        <v>7</v>
      </c>
      <c r="I44" s="93">
        <v>1</v>
      </c>
      <c r="J44" s="115">
        <f t="shared" si="39"/>
        <v>3603</v>
      </c>
      <c r="K44" s="93">
        <v>3409</v>
      </c>
      <c r="L44" s="93">
        <v>33</v>
      </c>
      <c r="M44" s="93">
        <v>0</v>
      </c>
      <c r="N44" s="93">
        <v>2</v>
      </c>
      <c r="O44" s="93">
        <v>10</v>
      </c>
      <c r="P44" s="93">
        <v>0</v>
      </c>
      <c r="Q44" s="115">
        <f t="shared" si="40"/>
        <v>3454</v>
      </c>
      <c r="R44" s="93">
        <v>4647</v>
      </c>
      <c r="S44" s="93">
        <v>36</v>
      </c>
      <c r="T44" s="93">
        <v>0</v>
      </c>
      <c r="U44" s="93">
        <v>0</v>
      </c>
      <c r="V44" s="93">
        <v>2</v>
      </c>
      <c r="W44" s="93">
        <v>0</v>
      </c>
      <c r="X44" s="115">
        <f t="shared" si="41"/>
        <v>4685</v>
      </c>
      <c r="Y44" s="157">
        <f t="shared" si="42"/>
        <v>11742</v>
      </c>
      <c r="Z44" s="258"/>
      <c r="AA44" s="258"/>
      <c r="AB44" s="93">
        <v>904</v>
      </c>
      <c r="AC44" s="93">
        <v>655</v>
      </c>
      <c r="AD44" s="93">
        <v>923</v>
      </c>
      <c r="AE44" s="93">
        <v>1022</v>
      </c>
      <c r="AF44" s="93">
        <v>1044</v>
      </c>
      <c r="AG44" s="93">
        <v>1441</v>
      </c>
      <c r="AH44" s="93">
        <v>737</v>
      </c>
      <c r="AI44" s="93">
        <v>946</v>
      </c>
      <c r="AJ44" s="93">
        <v>479</v>
      </c>
      <c r="AK44" s="93">
        <v>593</v>
      </c>
      <c r="AL44" s="93">
        <v>500</v>
      </c>
      <c r="AM44" s="93">
        <v>526</v>
      </c>
      <c r="AN44" s="93">
        <v>487</v>
      </c>
      <c r="AO44" s="93">
        <v>458</v>
      </c>
      <c r="AP44" s="93">
        <v>580</v>
      </c>
      <c r="AQ44" s="93">
        <v>369</v>
      </c>
      <c r="AR44" s="133">
        <f t="shared" si="43"/>
        <v>5654</v>
      </c>
      <c r="AS44" s="133">
        <f t="shared" si="44"/>
        <v>6010</v>
      </c>
      <c r="AT44" s="133">
        <f t="shared" si="52"/>
        <v>11664</v>
      </c>
      <c r="AU44" s="132">
        <f t="shared" si="45"/>
        <v>11664</v>
      </c>
      <c r="AV44" s="331"/>
      <c r="AW44" s="97">
        <v>6597</v>
      </c>
      <c r="AX44" s="94">
        <v>3383</v>
      </c>
      <c r="AY44" s="94">
        <v>0</v>
      </c>
      <c r="AZ44" s="94">
        <v>935</v>
      </c>
      <c r="BA44" s="94">
        <v>41</v>
      </c>
      <c r="BB44" s="95">
        <f t="shared" si="46"/>
        <v>38.915961197424124</v>
      </c>
      <c r="BC44" s="95">
        <f t="shared" si="47"/>
        <v>50.14878843701289</v>
      </c>
      <c r="BD44" s="95">
        <f t="shared" si="48"/>
        <v>67.902896176400702</v>
      </c>
      <c r="BE44" s="95">
        <f t="shared" si="49"/>
        <v>3.5087719298245612</v>
      </c>
      <c r="BF44" s="95">
        <f t="shared" si="50"/>
        <v>56.038984124290749</v>
      </c>
      <c r="BG44" s="95">
        <f t="shared" si="51"/>
        <v>184.6958775998099</v>
      </c>
      <c r="BH44" s="96">
        <f t="shared" si="53"/>
        <v>51.280885250871613</v>
      </c>
      <c r="BJ44" s="1">
        <f t="shared" si="54"/>
        <v>3539</v>
      </c>
      <c r="BK44" s="338">
        <f t="shared" si="55"/>
        <v>0.30341220850480111</v>
      </c>
      <c r="BL44" s="1">
        <f t="shared" si="56"/>
        <v>3442</v>
      </c>
      <c r="BM44" s="338">
        <f t="shared" si="57"/>
        <v>0.29509602194787382</v>
      </c>
      <c r="BN44" s="1">
        <f t="shared" si="58"/>
        <v>4683</v>
      </c>
      <c r="BO44" s="338">
        <f t="shared" si="59"/>
        <v>0.40149176954732513</v>
      </c>
    </row>
    <row r="45" spans="1:67" ht="33.75" customHeight="1" thickBot="1" x14ac:dyDescent="0.3">
      <c r="A45" s="50">
        <v>6</v>
      </c>
      <c r="B45" s="108" t="s">
        <v>23</v>
      </c>
      <c r="C45" s="127">
        <v>97908092.930028051</v>
      </c>
      <c r="D45" s="93">
        <v>18830</v>
      </c>
      <c r="E45" s="93">
        <v>1240</v>
      </c>
      <c r="F45" s="93">
        <v>127</v>
      </c>
      <c r="G45" s="93">
        <v>146</v>
      </c>
      <c r="H45" s="93">
        <v>125</v>
      </c>
      <c r="I45" s="93">
        <v>9</v>
      </c>
      <c r="J45" s="115">
        <f t="shared" si="39"/>
        <v>20477</v>
      </c>
      <c r="K45" s="93">
        <v>23406</v>
      </c>
      <c r="L45" s="93">
        <v>367</v>
      </c>
      <c r="M45" s="93">
        <v>12</v>
      </c>
      <c r="N45" s="93">
        <v>54</v>
      </c>
      <c r="O45" s="93">
        <v>154</v>
      </c>
      <c r="P45" s="93">
        <v>18</v>
      </c>
      <c r="Q45" s="115">
        <f t="shared" si="40"/>
        <v>24011</v>
      </c>
      <c r="R45" s="93">
        <v>8625</v>
      </c>
      <c r="S45" s="93">
        <v>103</v>
      </c>
      <c r="T45" s="93">
        <v>5</v>
      </c>
      <c r="U45" s="93">
        <v>27</v>
      </c>
      <c r="V45" s="93">
        <v>107</v>
      </c>
      <c r="W45" s="93">
        <v>3</v>
      </c>
      <c r="X45" s="115">
        <f t="shared" si="41"/>
        <v>8870</v>
      </c>
      <c r="Y45" s="157">
        <f t="shared" si="42"/>
        <v>53358</v>
      </c>
      <c r="Z45" s="258"/>
      <c r="AA45" s="258"/>
      <c r="AB45" s="93">
        <v>362</v>
      </c>
      <c r="AC45" s="93">
        <v>308</v>
      </c>
      <c r="AD45" s="93">
        <v>1160</v>
      </c>
      <c r="AE45" s="93">
        <v>1636</v>
      </c>
      <c r="AF45" s="93">
        <v>4956</v>
      </c>
      <c r="AG45" s="93">
        <v>6364</v>
      </c>
      <c r="AH45" s="93">
        <v>4647</v>
      </c>
      <c r="AI45" s="93">
        <v>4915</v>
      </c>
      <c r="AJ45" s="93">
        <v>4253</v>
      </c>
      <c r="AK45" s="93">
        <v>4071</v>
      </c>
      <c r="AL45" s="93">
        <v>4460</v>
      </c>
      <c r="AM45" s="93">
        <v>3482</v>
      </c>
      <c r="AN45" s="93">
        <v>3681</v>
      </c>
      <c r="AO45" s="93">
        <v>2658</v>
      </c>
      <c r="AP45" s="93">
        <v>3530</v>
      </c>
      <c r="AQ45" s="93">
        <v>2088</v>
      </c>
      <c r="AR45" s="133">
        <f t="shared" si="43"/>
        <v>27049</v>
      </c>
      <c r="AS45" s="133">
        <f t="shared" si="44"/>
        <v>25522</v>
      </c>
      <c r="AT45" s="133">
        <f t="shared" si="52"/>
        <v>52571</v>
      </c>
      <c r="AU45" s="132">
        <f t="shared" si="45"/>
        <v>52571</v>
      </c>
      <c r="AV45" s="331"/>
      <c r="AW45" s="94">
        <v>158728</v>
      </c>
      <c r="AX45" s="94">
        <v>21938</v>
      </c>
      <c r="AY45" s="94">
        <v>54739</v>
      </c>
      <c r="AZ45" s="94">
        <v>24149</v>
      </c>
      <c r="BA45" s="94">
        <v>343</v>
      </c>
      <c r="BB45" s="95">
        <f t="shared" si="46"/>
        <v>56.941156069542522</v>
      </c>
      <c r="BC45" s="95">
        <f t="shared" si="47"/>
        <v>45.113288976802735</v>
      </c>
      <c r="BD45" s="95">
        <f t="shared" si="48"/>
        <v>78.962108038299121</v>
      </c>
      <c r="BE45" s="95">
        <f t="shared" si="49"/>
        <v>4.6797106338318528</v>
      </c>
      <c r="BF45" s="95">
        <f t="shared" si="50"/>
        <v>81.995264740141224</v>
      </c>
      <c r="BG45" s="95">
        <f t="shared" si="51"/>
        <v>214.7769338641736</v>
      </c>
      <c r="BH45" s="96">
        <f t="shared" si="53"/>
        <v>13.821127967340354</v>
      </c>
      <c r="BJ45" s="1">
        <f t="shared" si="54"/>
        <v>20070</v>
      </c>
      <c r="BK45" s="338">
        <f t="shared" si="55"/>
        <v>0.38176941659850488</v>
      </c>
      <c r="BL45" s="1">
        <f t="shared" si="56"/>
        <v>23773</v>
      </c>
      <c r="BM45" s="338">
        <f t="shared" si="57"/>
        <v>0.45220749082193606</v>
      </c>
      <c r="BN45" s="1">
        <f t="shared" si="58"/>
        <v>8728</v>
      </c>
      <c r="BO45" s="338">
        <f t="shared" si="59"/>
        <v>0.16602309257955908</v>
      </c>
    </row>
    <row r="46" spans="1:67" ht="33.75" customHeight="1" thickBot="1" x14ac:dyDescent="0.3">
      <c r="A46" s="50">
        <v>7</v>
      </c>
      <c r="B46" s="108" t="s">
        <v>24</v>
      </c>
      <c r="C46" s="127">
        <v>43933652.839999996</v>
      </c>
      <c r="D46" s="93">
        <v>6955</v>
      </c>
      <c r="E46" s="93">
        <v>608</v>
      </c>
      <c r="F46" s="93">
        <v>114</v>
      </c>
      <c r="G46" s="93">
        <v>100</v>
      </c>
      <c r="H46" s="93">
        <v>454</v>
      </c>
      <c r="I46" s="93">
        <v>7</v>
      </c>
      <c r="J46" s="115">
        <f t="shared" si="39"/>
        <v>8238</v>
      </c>
      <c r="K46" s="93">
        <v>5931</v>
      </c>
      <c r="L46" s="93">
        <v>84</v>
      </c>
      <c r="M46" s="93">
        <v>0</v>
      </c>
      <c r="N46" s="93">
        <v>13</v>
      </c>
      <c r="O46" s="93">
        <v>287</v>
      </c>
      <c r="P46" s="93">
        <v>1</v>
      </c>
      <c r="Q46" s="115">
        <f t="shared" si="40"/>
        <v>6316</v>
      </c>
      <c r="R46" s="93">
        <v>2699</v>
      </c>
      <c r="S46" s="93">
        <v>47</v>
      </c>
      <c r="T46" s="93">
        <v>3</v>
      </c>
      <c r="U46" s="93">
        <v>9</v>
      </c>
      <c r="V46" s="93">
        <v>162</v>
      </c>
      <c r="W46" s="93">
        <v>1</v>
      </c>
      <c r="X46" s="115">
        <f t="shared" si="41"/>
        <v>2921</v>
      </c>
      <c r="Y46" s="157">
        <f t="shared" si="42"/>
        <v>17475</v>
      </c>
      <c r="Z46" s="258"/>
      <c r="AA46" s="258"/>
      <c r="AB46" s="93">
        <v>733</v>
      </c>
      <c r="AC46" s="93">
        <v>656</v>
      </c>
      <c r="AD46" s="93">
        <v>509</v>
      </c>
      <c r="AE46" s="93">
        <v>661</v>
      </c>
      <c r="AF46" s="93">
        <v>1769</v>
      </c>
      <c r="AG46" s="93">
        <v>2041</v>
      </c>
      <c r="AH46" s="93">
        <v>1503</v>
      </c>
      <c r="AI46" s="93">
        <v>1625</v>
      </c>
      <c r="AJ46" s="93">
        <v>1143</v>
      </c>
      <c r="AK46" s="93">
        <v>1026</v>
      </c>
      <c r="AL46" s="93">
        <v>1202</v>
      </c>
      <c r="AM46" s="93">
        <v>777</v>
      </c>
      <c r="AN46" s="93">
        <v>1039</v>
      </c>
      <c r="AO46" s="93">
        <v>568</v>
      </c>
      <c r="AP46" s="93">
        <v>691</v>
      </c>
      <c r="AQ46" s="93">
        <v>381</v>
      </c>
      <c r="AR46" s="133">
        <f t="shared" si="43"/>
        <v>8589</v>
      </c>
      <c r="AS46" s="133">
        <f t="shared" si="44"/>
        <v>7735</v>
      </c>
      <c r="AT46" s="133">
        <f t="shared" si="52"/>
        <v>16324</v>
      </c>
      <c r="AU46" s="132">
        <f t="shared" si="45"/>
        <v>16324</v>
      </c>
      <c r="AV46" s="331"/>
      <c r="AW46" s="94">
        <v>53313</v>
      </c>
      <c r="AX46" s="94">
        <v>8253</v>
      </c>
      <c r="AY46" s="94">
        <v>23810</v>
      </c>
      <c r="AZ46" s="94">
        <v>3354</v>
      </c>
      <c r="BA46" s="94">
        <v>235</v>
      </c>
      <c r="BB46" s="95">
        <f t="shared" si="46"/>
        <v>47.818316883056916</v>
      </c>
      <c r="BC46" s="95">
        <f t="shared" si="47"/>
        <v>51.965095506389993</v>
      </c>
      <c r="BD46" s="95">
        <f t="shared" si="48"/>
        <v>54.641216473319723</v>
      </c>
      <c r="BE46" s="95">
        <f t="shared" si="49"/>
        <v>10.815450643776824</v>
      </c>
      <c r="BF46" s="95">
        <f t="shared" si="50"/>
        <v>68.858376311601958</v>
      </c>
      <c r="BG46" s="95">
        <f t="shared" si="51"/>
        <v>148.62410880742965</v>
      </c>
      <c r="BH46" s="96">
        <f t="shared" si="53"/>
        <v>15.480276855551178</v>
      </c>
      <c r="BJ46" s="1">
        <f t="shared" si="54"/>
        <v>7563</v>
      </c>
      <c r="BK46" s="338">
        <f t="shared" si="55"/>
        <v>0.46330556236216613</v>
      </c>
      <c r="BL46" s="1">
        <f t="shared" si="56"/>
        <v>6015</v>
      </c>
      <c r="BM46" s="338">
        <f t="shared" si="57"/>
        <v>0.36847586375888264</v>
      </c>
      <c r="BN46" s="1">
        <f t="shared" si="58"/>
        <v>2746</v>
      </c>
      <c r="BO46" s="338">
        <f t="shared" si="59"/>
        <v>0.16821857387895123</v>
      </c>
    </row>
    <row r="47" spans="1:67" ht="33.75" customHeight="1" thickBot="1" x14ac:dyDescent="0.3">
      <c r="A47" s="106">
        <v>8</v>
      </c>
      <c r="B47" s="110" t="s">
        <v>25</v>
      </c>
      <c r="C47" s="159">
        <v>1152534.351523868</v>
      </c>
      <c r="D47" s="101">
        <v>130</v>
      </c>
      <c r="E47" s="101">
        <v>9</v>
      </c>
      <c r="F47" s="101">
        <v>1</v>
      </c>
      <c r="G47" s="101">
        <v>0</v>
      </c>
      <c r="H47" s="101">
        <v>0</v>
      </c>
      <c r="I47" s="101">
        <v>0</v>
      </c>
      <c r="J47" s="116">
        <f t="shared" si="39"/>
        <v>140</v>
      </c>
      <c r="K47" s="101">
        <v>159</v>
      </c>
      <c r="L47" s="101">
        <v>8</v>
      </c>
      <c r="M47" s="101">
        <v>0</v>
      </c>
      <c r="N47" s="101">
        <v>0</v>
      </c>
      <c r="O47" s="101">
        <v>5</v>
      </c>
      <c r="P47" s="101">
        <v>0</v>
      </c>
      <c r="Q47" s="116">
        <f t="shared" si="40"/>
        <v>172</v>
      </c>
      <c r="R47" s="101">
        <v>272</v>
      </c>
      <c r="S47" s="101">
        <v>2</v>
      </c>
      <c r="T47" s="101">
        <v>2</v>
      </c>
      <c r="U47" s="101">
        <v>1</v>
      </c>
      <c r="V47" s="101">
        <v>1</v>
      </c>
      <c r="W47" s="101">
        <v>0</v>
      </c>
      <c r="X47" s="116">
        <f t="shared" si="41"/>
        <v>278</v>
      </c>
      <c r="Y47" s="157">
        <f t="shared" si="42"/>
        <v>590</v>
      </c>
      <c r="Z47" s="259"/>
      <c r="AA47" s="259"/>
      <c r="AB47" s="101">
        <v>0</v>
      </c>
      <c r="AC47" s="101">
        <v>0</v>
      </c>
      <c r="AD47" s="101">
        <v>6</v>
      </c>
      <c r="AE47" s="101">
        <v>37</v>
      </c>
      <c r="AF47" s="101">
        <v>76</v>
      </c>
      <c r="AG47" s="101">
        <v>78</v>
      </c>
      <c r="AH47" s="101">
        <v>68</v>
      </c>
      <c r="AI47" s="101">
        <v>50</v>
      </c>
      <c r="AJ47" s="101">
        <v>44</v>
      </c>
      <c r="AK47" s="101">
        <v>41</v>
      </c>
      <c r="AL47" s="101">
        <v>59</v>
      </c>
      <c r="AM47" s="101">
        <v>23</v>
      </c>
      <c r="AN47" s="101">
        <v>35</v>
      </c>
      <c r="AO47" s="101">
        <v>24</v>
      </c>
      <c r="AP47" s="101">
        <v>26</v>
      </c>
      <c r="AQ47" s="101">
        <v>13</v>
      </c>
      <c r="AR47" s="135">
        <f t="shared" si="43"/>
        <v>314</v>
      </c>
      <c r="AS47" s="135">
        <f t="shared" si="44"/>
        <v>266</v>
      </c>
      <c r="AT47" s="135">
        <f t="shared" si="52"/>
        <v>580</v>
      </c>
      <c r="AU47" s="132">
        <f t="shared" si="45"/>
        <v>580</v>
      </c>
      <c r="AV47" s="332"/>
      <c r="AW47" s="102">
        <v>859</v>
      </c>
      <c r="AX47" s="102">
        <v>126</v>
      </c>
      <c r="AY47" s="102">
        <v>110</v>
      </c>
      <c r="AZ47" s="102">
        <v>170</v>
      </c>
      <c r="BA47" s="102">
        <v>0</v>
      </c>
      <c r="BB47" s="103">
        <f t="shared" si="46"/>
        <v>33.501050150965071</v>
      </c>
      <c r="BC47" s="103">
        <f t="shared" si="47"/>
        <v>44.551282051282051</v>
      </c>
      <c r="BD47" s="103">
        <f t="shared" si="48"/>
        <v>74.005705369461566</v>
      </c>
      <c r="BE47" s="103">
        <f t="shared" si="49"/>
        <v>4.9152542372881358</v>
      </c>
      <c r="BF47" s="103">
        <f t="shared" si="50"/>
        <v>48.241512217389705</v>
      </c>
      <c r="BG47" s="103">
        <f t="shared" si="51"/>
        <v>201.29551860493547</v>
      </c>
      <c r="BH47" s="104">
        <f t="shared" si="53"/>
        <v>14.668218859138532</v>
      </c>
      <c r="BJ47" s="1">
        <f t="shared" si="54"/>
        <v>139</v>
      </c>
      <c r="BK47" s="338">
        <f t="shared" si="55"/>
        <v>0.23965517241379311</v>
      </c>
      <c r="BL47" s="1">
        <f t="shared" si="56"/>
        <v>167</v>
      </c>
      <c r="BM47" s="338">
        <f t="shared" si="57"/>
        <v>0.28793103448275864</v>
      </c>
      <c r="BN47" s="1">
        <f t="shared" si="58"/>
        <v>274</v>
      </c>
      <c r="BO47" s="338">
        <f t="shared" si="59"/>
        <v>0.47241379310344828</v>
      </c>
    </row>
    <row r="48" spans="1:67" ht="50.25" customHeight="1" thickBot="1" x14ac:dyDescent="0.3">
      <c r="A48" s="349" t="s">
        <v>17</v>
      </c>
      <c r="B48" s="349"/>
      <c r="C48" s="118">
        <f t="shared" ref="C48:I48" si="60">SUM(C40:C47)</f>
        <v>189120900.23473468</v>
      </c>
      <c r="D48" s="119">
        <f>SUM(D40:D47)</f>
        <v>30968</v>
      </c>
      <c r="E48" s="119">
        <f t="shared" si="60"/>
        <v>2217</v>
      </c>
      <c r="F48" s="119">
        <f t="shared" si="60"/>
        <v>312</v>
      </c>
      <c r="G48" s="119">
        <f t="shared" si="60"/>
        <v>260</v>
      </c>
      <c r="H48" s="119">
        <f t="shared" si="60"/>
        <v>642</v>
      </c>
      <c r="I48" s="119">
        <f t="shared" si="60"/>
        <v>20</v>
      </c>
      <c r="J48" s="117">
        <f t="shared" si="39"/>
        <v>34419</v>
      </c>
      <c r="K48" s="119">
        <f t="shared" ref="K48:P48" si="61">SUM(K40:K47)</f>
        <v>35322</v>
      </c>
      <c r="L48" s="119">
        <f t="shared" si="61"/>
        <v>507</v>
      </c>
      <c r="M48" s="119">
        <f t="shared" si="61"/>
        <v>13</v>
      </c>
      <c r="N48" s="119">
        <f t="shared" si="61"/>
        <v>69</v>
      </c>
      <c r="O48" s="119">
        <f t="shared" si="61"/>
        <v>574</v>
      </c>
      <c r="P48" s="119">
        <f t="shared" si="61"/>
        <v>30</v>
      </c>
      <c r="Q48" s="117">
        <f t="shared" si="40"/>
        <v>36515</v>
      </c>
      <c r="R48" s="119">
        <f t="shared" ref="R48:W48" si="62">SUM(R40:R47)</f>
        <v>17801</v>
      </c>
      <c r="S48" s="119">
        <f t="shared" si="62"/>
        <v>196</v>
      </c>
      <c r="T48" s="119">
        <f t="shared" si="62"/>
        <v>10</v>
      </c>
      <c r="U48" s="119">
        <f t="shared" si="62"/>
        <v>38</v>
      </c>
      <c r="V48" s="119">
        <f t="shared" si="62"/>
        <v>337</v>
      </c>
      <c r="W48" s="119">
        <f t="shared" si="62"/>
        <v>16</v>
      </c>
      <c r="X48" s="117">
        <f t="shared" si="41"/>
        <v>18398</v>
      </c>
      <c r="Y48" s="160">
        <f>SUM(Y40:Y47)</f>
        <v>89332</v>
      </c>
      <c r="Z48" s="160"/>
      <c r="AA48" s="160"/>
      <c r="AB48" s="119">
        <f t="shared" ref="AB48:AQ48" si="63">SUM(AB40:AB47)</f>
        <v>2401</v>
      </c>
      <c r="AC48" s="119">
        <f t="shared" si="63"/>
        <v>1933</v>
      </c>
      <c r="AD48" s="119">
        <f t="shared" si="63"/>
        <v>2865</v>
      </c>
      <c r="AE48" s="119">
        <f t="shared" si="63"/>
        <v>3649</v>
      </c>
      <c r="AF48" s="119">
        <f t="shared" si="63"/>
        <v>8275</v>
      </c>
      <c r="AG48" s="119">
        <f t="shared" si="63"/>
        <v>10557</v>
      </c>
      <c r="AH48" s="119">
        <f t="shared" si="63"/>
        <v>7351</v>
      </c>
      <c r="AI48" s="119">
        <f t="shared" si="63"/>
        <v>8066</v>
      </c>
      <c r="AJ48" s="119">
        <f t="shared" si="63"/>
        <v>6216</v>
      </c>
      <c r="AK48" s="119">
        <f t="shared" si="63"/>
        <v>6123</v>
      </c>
      <c r="AL48" s="119">
        <f t="shared" si="63"/>
        <v>6503</v>
      </c>
      <c r="AM48" s="119">
        <f t="shared" si="63"/>
        <v>5143</v>
      </c>
      <c r="AN48" s="119">
        <f t="shared" si="63"/>
        <v>5570</v>
      </c>
      <c r="AO48" s="119">
        <f t="shared" si="63"/>
        <v>4035</v>
      </c>
      <c r="AP48" s="119">
        <f t="shared" si="63"/>
        <v>5210</v>
      </c>
      <c r="AQ48" s="119">
        <f t="shared" si="63"/>
        <v>3114</v>
      </c>
      <c r="AR48" s="137">
        <f t="shared" si="43"/>
        <v>44391</v>
      </c>
      <c r="AS48" s="137">
        <f t="shared" si="44"/>
        <v>42620</v>
      </c>
      <c r="AT48" s="137">
        <f t="shared" si="52"/>
        <v>87011</v>
      </c>
      <c r="AU48" s="138">
        <f t="shared" si="45"/>
        <v>87011</v>
      </c>
      <c r="AV48" s="138"/>
      <c r="AW48" s="119">
        <f>SUM(AW40:AW47)</f>
        <v>237582</v>
      </c>
      <c r="AX48" s="120">
        <f>SUM(AX40:AX47)</f>
        <v>35669</v>
      </c>
      <c r="AY48" s="120">
        <f>SUM(AY40:AY47)</f>
        <v>79498</v>
      </c>
      <c r="AZ48" s="120">
        <f>SUM(AZ40:AZ47)</f>
        <v>38778</v>
      </c>
      <c r="BA48" s="120">
        <f>SUM(BA40:BA47)</f>
        <v>814</v>
      </c>
      <c r="BB48" s="121">
        <f t="shared" si="46"/>
        <v>48.741601505249868</v>
      </c>
      <c r="BC48" s="122">
        <f t="shared" si="47"/>
        <v>46.782924972509655</v>
      </c>
      <c r="BD48" s="123">
        <f t="shared" si="48"/>
        <v>67.659022763934217</v>
      </c>
      <c r="BE48" s="124">
        <f t="shared" si="49"/>
        <v>5.8668786101285093</v>
      </c>
      <c r="BF48" s="121">
        <f t="shared" si="50"/>
        <v>70.187906167559817</v>
      </c>
      <c r="BG48" s="121">
        <f t="shared" si="51"/>
        <v>184.03254191790109</v>
      </c>
      <c r="BH48" s="125">
        <f t="shared" si="53"/>
        <v>15.013342761657029</v>
      </c>
      <c r="BJ48" s="1">
        <f t="shared" si="54"/>
        <v>33185</v>
      </c>
      <c r="BK48" s="338">
        <f t="shared" si="55"/>
        <v>0.38138856006711797</v>
      </c>
      <c r="BL48" s="1">
        <f t="shared" si="56"/>
        <v>35829</v>
      </c>
      <c r="BM48" s="338">
        <f t="shared" si="57"/>
        <v>0.41177552263506911</v>
      </c>
      <c r="BN48" s="1">
        <f t="shared" si="58"/>
        <v>17997</v>
      </c>
      <c r="BO48" s="338">
        <f t="shared" si="59"/>
        <v>0.20683591729781292</v>
      </c>
    </row>
    <row r="49" spans="1:60" x14ac:dyDescent="0.25">
      <c r="AD49">
        <f>AB48+AC48+AD48+AE48</f>
        <v>10848</v>
      </c>
      <c r="AE49" s="337">
        <f>AD49/AT48</f>
        <v>0.12467389180678305</v>
      </c>
    </row>
    <row r="50" spans="1:60" ht="15.75" thickBot="1" x14ac:dyDescent="0.3">
      <c r="Y50">
        <f>Y48+Y32+Y15</f>
        <v>282666</v>
      </c>
    </row>
    <row r="51" spans="1:60" ht="15.75" customHeight="1" thickBot="1" x14ac:dyDescent="0.3">
      <c r="A51" s="342" t="s">
        <v>17</v>
      </c>
      <c r="B51" s="342"/>
      <c r="C51" s="342"/>
      <c r="D51" s="355" t="s">
        <v>29</v>
      </c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253"/>
      <c r="AA51" s="253"/>
      <c r="AB51" s="355"/>
      <c r="AC51" s="355"/>
      <c r="AD51" s="355"/>
      <c r="AE51" s="355"/>
      <c r="AF51" s="355"/>
      <c r="AG51" s="355"/>
      <c r="AH51" s="355"/>
      <c r="AI51" s="355"/>
      <c r="AJ51" s="355"/>
      <c r="AK51" s="355"/>
      <c r="AL51" s="355"/>
      <c r="AM51" s="355"/>
      <c r="AN51" s="355"/>
      <c r="AO51" s="355"/>
      <c r="AP51" s="355"/>
      <c r="AQ51" s="355"/>
      <c r="AR51" s="355"/>
      <c r="AS51" s="355"/>
      <c r="AT51" s="355"/>
      <c r="AU51" s="355"/>
      <c r="AV51" s="253"/>
      <c r="AW51" s="355" t="s">
        <v>30</v>
      </c>
      <c r="AX51" s="355"/>
      <c r="AY51" s="355" t="s">
        <v>31</v>
      </c>
      <c r="AZ51" s="355"/>
      <c r="BA51" s="355"/>
      <c r="BB51" s="352" t="s">
        <v>32</v>
      </c>
      <c r="BC51" s="352" t="s">
        <v>33</v>
      </c>
      <c r="BD51" s="352" t="s">
        <v>34</v>
      </c>
      <c r="BE51" s="341" t="s">
        <v>35</v>
      </c>
      <c r="BF51" s="341" t="s">
        <v>36</v>
      </c>
      <c r="BG51" s="341" t="s">
        <v>37</v>
      </c>
      <c r="BH51" s="341" t="s">
        <v>38</v>
      </c>
    </row>
    <row r="52" spans="1:60" ht="15.75" customHeight="1" thickBot="1" x14ac:dyDescent="0.3">
      <c r="A52" s="342"/>
      <c r="B52" s="342"/>
      <c r="C52" s="342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253"/>
      <c r="AA52" s="253"/>
      <c r="AB52" s="355"/>
      <c r="AC52" s="355"/>
      <c r="AD52" s="355"/>
      <c r="AE52" s="355"/>
      <c r="AF52" s="355"/>
      <c r="AG52" s="355"/>
      <c r="AH52" s="355"/>
      <c r="AI52" s="355"/>
      <c r="AJ52" s="355"/>
      <c r="AK52" s="355"/>
      <c r="AL52" s="355"/>
      <c r="AM52" s="355"/>
      <c r="AN52" s="355"/>
      <c r="AO52" s="355"/>
      <c r="AP52" s="355"/>
      <c r="AQ52" s="355"/>
      <c r="AR52" s="355"/>
      <c r="AS52" s="355"/>
      <c r="AT52" s="355"/>
      <c r="AU52" s="355"/>
      <c r="AV52" s="253"/>
      <c r="AW52" s="355"/>
      <c r="AX52" s="355"/>
      <c r="AY52" s="355"/>
      <c r="AZ52" s="355"/>
      <c r="BA52" s="355"/>
      <c r="BB52" s="352"/>
      <c r="BC52" s="352"/>
      <c r="BD52" s="352"/>
      <c r="BE52" s="341"/>
      <c r="BF52" s="341"/>
      <c r="BG52" s="341"/>
      <c r="BH52" s="341"/>
    </row>
    <row r="53" spans="1:60" ht="24.75" customHeight="1" thickBot="1" x14ac:dyDescent="0.3">
      <c r="A53" s="342" t="s">
        <v>78</v>
      </c>
      <c r="B53" s="342"/>
      <c r="C53" s="342"/>
      <c r="D53" s="343" t="s">
        <v>40</v>
      </c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4" t="s">
        <v>26</v>
      </c>
      <c r="S53" s="344"/>
      <c r="T53" s="344"/>
      <c r="U53" s="344"/>
      <c r="V53" s="344"/>
      <c r="W53" s="344"/>
      <c r="X53" s="344"/>
      <c r="Y53" s="345" t="s">
        <v>41</v>
      </c>
      <c r="Z53" s="251"/>
      <c r="AA53" s="251"/>
      <c r="AB53" s="346" t="s">
        <v>42</v>
      </c>
      <c r="AC53" s="346"/>
      <c r="AD53" s="346"/>
      <c r="AE53" s="346"/>
      <c r="AF53" s="346"/>
      <c r="AG53" s="346"/>
      <c r="AH53" s="346"/>
      <c r="AI53" s="346"/>
      <c r="AJ53" s="346"/>
      <c r="AK53" s="346"/>
      <c r="AL53" s="346"/>
      <c r="AM53" s="346"/>
      <c r="AN53" s="346"/>
      <c r="AO53" s="346"/>
      <c r="AP53" s="346"/>
      <c r="AQ53" s="346"/>
      <c r="AR53" s="346"/>
      <c r="AS53" s="346"/>
      <c r="AT53" s="346"/>
      <c r="AU53" s="355"/>
      <c r="AV53" s="253"/>
      <c r="AW53" s="355"/>
      <c r="AX53" s="355"/>
      <c r="AY53" s="355"/>
      <c r="AZ53" s="355"/>
      <c r="BA53" s="355"/>
      <c r="BB53" s="352"/>
      <c r="BC53" s="352"/>
      <c r="BD53" s="352"/>
      <c r="BE53" s="341"/>
      <c r="BF53" s="341"/>
      <c r="BG53" s="341"/>
      <c r="BH53" s="341"/>
    </row>
    <row r="54" spans="1:60" ht="26.25" customHeight="1" thickBot="1" x14ac:dyDescent="0.3">
      <c r="A54" s="342"/>
      <c r="B54" s="342"/>
      <c r="C54" s="342"/>
      <c r="D54" s="347" t="s">
        <v>43</v>
      </c>
      <c r="E54" s="347"/>
      <c r="F54" s="347"/>
      <c r="G54" s="347"/>
      <c r="H54" s="347"/>
      <c r="I54" s="347"/>
      <c r="J54" s="347"/>
      <c r="K54" s="348" t="s">
        <v>44</v>
      </c>
      <c r="L54" s="348"/>
      <c r="M54" s="348"/>
      <c r="N54" s="348"/>
      <c r="O54" s="348"/>
      <c r="P54" s="348"/>
      <c r="Q54" s="348"/>
      <c r="R54" s="356" t="s">
        <v>27</v>
      </c>
      <c r="S54" s="356"/>
      <c r="T54" s="356"/>
      <c r="U54" s="356"/>
      <c r="V54" s="356"/>
      <c r="W54" s="356"/>
      <c r="X54" s="356"/>
      <c r="Y54" s="345"/>
      <c r="Z54" s="251"/>
      <c r="AA54" s="251"/>
      <c r="AB54" s="346"/>
      <c r="AC54" s="346"/>
      <c r="AD54" s="346"/>
      <c r="AE54" s="346"/>
      <c r="AF54" s="346"/>
      <c r="AG54" s="346"/>
      <c r="AH54" s="346"/>
      <c r="AI54" s="346"/>
      <c r="AJ54" s="346"/>
      <c r="AK54" s="346"/>
      <c r="AL54" s="346"/>
      <c r="AM54" s="346"/>
      <c r="AN54" s="346"/>
      <c r="AO54" s="346"/>
      <c r="AP54" s="346"/>
      <c r="AQ54" s="346"/>
      <c r="AR54" s="346"/>
      <c r="AS54" s="346"/>
      <c r="AT54" s="346"/>
      <c r="AU54" s="80"/>
      <c r="AV54" s="80"/>
      <c r="AW54" s="355"/>
      <c r="AX54" s="355"/>
      <c r="AY54" s="355"/>
      <c r="AZ54" s="355"/>
      <c r="BA54" s="355"/>
      <c r="BB54" s="352"/>
      <c r="BC54" s="352"/>
      <c r="BD54" s="352"/>
      <c r="BE54" s="341"/>
      <c r="BF54" s="341"/>
      <c r="BG54" s="341"/>
      <c r="BH54" s="341"/>
    </row>
    <row r="55" spans="1:60" ht="27.75" customHeight="1" thickBot="1" x14ac:dyDescent="0.3">
      <c r="A55" s="353" t="s">
        <v>1</v>
      </c>
      <c r="B55" s="353" t="s">
        <v>77</v>
      </c>
      <c r="C55" s="353" t="s">
        <v>45</v>
      </c>
      <c r="D55" s="354" t="s">
        <v>46</v>
      </c>
      <c r="E55" s="354" t="s">
        <v>47</v>
      </c>
      <c r="F55" s="347" t="s">
        <v>48</v>
      </c>
      <c r="G55" s="347"/>
      <c r="H55" s="347"/>
      <c r="I55" s="347"/>
      <c r="J55" s="347" t="s">
        <v>0</v>
      </c>
      <c r="K55" s="354" t="s">
        <v>46</v>
      </c>
      <c r="L55" s="354" t="s">
        <v>47</v>
      </c>
      <c r="M55" s="347" t="s">
        <v>48</v>
      </c>
      <c r="N55" s="347"/>
      <c r="O55" s="347"/>
      <c r="P55" s="347"/>
      <c r="Q55" s="347" t="s">
        <v>0</v>
      </c>
      <c r="R55" s="345" t="s">
        <v>46</v>
      </c>
      <c r="S55" s="345" t="s">
        <v>47</v>
      </c>
      <c r="T55" s="351" t="s">
        <v>48</v>
      </c>
      <c r="U55" s="351"/>
      <c r="V55" s="351"/>
      <c r="W55" s="351"/>
      <c r="X55" s="351" t="s">
        <v>0</v>
      </c>
      <c r="Y55" s="345"/>
      <c r="Z55" s="251"/>
      <c r="AA55" s="251"/>
      <c r="AB55" s="350" t="s">
        <v>49</v>
      </c>
      <c r="AC55" s="350"/>
      <c r="AD55" s="350" t="s">
        <v>50</v>
      </c>
      <c r="AE55" s="350"/>
      <c r="AF55" s="350" t="s">
        <v>51</v>
      </c>
      <c r="AG55" s="350"/>
      <c r="AH55" s="350" t="s">
        <v>52</v>
      </c>
      <c r="AI55" s="350"/>
      <c r="AJ55" s="350" t="s">
        <v>53</v>
      </c>
      <c r="AK55" s="350"/>
      <c r="AL55" s="350" t="s">
        <v>54</v>
      </c>
      <c r="AM55" s="350"/>
      <c r="AN55" s="350" t="s">
        <v>55</v>
      </c>
      <c r="AO55" s="350"/>
      <c r="AP55" s="350" t="s">
        <v>56</v>
      </c>
      <c r="AQ55" s="350"/>
      <c r="AR55" s="350" t="s">
        <v>57</v>
      </c>
      <c r="AS55" s="350"/>
      <c r="AT55" s="350"/>
      <c r="AU55" s="145"/>
      <c r="AV55" s="250"/>
      <c r="AW55" s="357" t="s">
        <v>58</v>
      </c>
      <c r="AX55" s="357"/>
      <c r="AY55" s="358" t="s">
        <v>59</v>
      </c>
      <c r="AZ55" s="358"/>
      <c r="BA55" s="358"/>
      <c r="BB55" s="352"/>
      <c r="BC55" s="352"/>
      <c r="BD55" s="352"/>
      <c r="BE55" s="341"/>
      <c r="BF55" s="341"/>
      <c r="BG55" s="341"/>
      <c r="BH55" s="341"/>
    </row>
    <row r="56" spans="1:60" ht="83.25" customHeight="1" thickBot="1" x14ac:dyDescent="0.3">
      <c r="A56" s="353"/>
      <c r="B56" s="353"/>
      <c r="C56" s="353"/>
      <c r="D56" s="354"/>
      <c r="E56" s="354"/>
      <c r="F56" s="148" t="s">
        <v>60</v>
      </c>
      <c r="G56" s="148" t="s">
        <v>61</v>
      </c>
      <c r="H56" s="148" t="s">
        <v>62</v>
      </c>
      <c r="I56" s="83" t="s">
        <v>63</v>
      </c>
      <c r="J56" s="347"/>
      <c r="K56" s="354"/>
      <c r="L56" s="354"/>
      <c r="M56" s="148" t="s">
        <v>60</v>
      </c>
      <c r="N56" s="148" t="s">
        <v>61</v>
      </c>
      <c r="O56" s="148" t="s">
        <v>64</v>
      </c>
      <c r="P56" s="83" t="s">
        <v>63</v>
      </c>
      <c r="Q56" s="347"/>
      <c r="R56" s="345"/>
      <c r="S56" s="345"/>
      <c r="T56" s="147" t="s">
        <v>60</v>
      </c>
      <c r="U56" s="147" t="s">
        <v>61</v>
      </c>
      <c r="V56" s="147" t="s">
        <v>65</v>
      </c>
      <c r="W56" s="146" t="s">
        <v>63</v>
      </c>
      <c r="X56" s="351"/>
      <c r="Y56" s="345"/>
      <c r="Z56" s="251"/>
      <c r="AA56" s="251"/>
      <c r="AB56" s="86" t="s">
        <v>66</v>
      </c>
      <c r="AC56" s="86" t="s">
        <v>67</v>
      </c>
      <c r="AD56" s="86" t="s">
        <v>66</v>
      </c>
      <c r="AE56" s="86" t="s">
        <v>67</v>
      </c>
      <c r="AF56" s="86" t="s">
        <v>66</v>
      </c>
      <c r="AG56" s="86" t="s">
        <v>67</v>
      </c>
      <c r="AH56" s="86" t="s">
        <v>66</v>
      </c>
      <c r="AI56" s="86" t="s">
        <v>67</v>
      </c>
      <c r="AJ56" s="86" t="s">
        <v>66</v>
      </c>
      <c r="AK56" s="86" t="s">
        <v>67</v>
      </c>
      <c r="AL56" s="86" t="s">
        <v>66</v>
      </c>
      <c r="AM56" s="86" t="s">
        <v>67</v>
      </c>
      <c r="AN56" s="86" t="s">
        <v>66</v>
      </c>
      <c r="AO56" s="86" t="s">
        <v>67</v>
      </c>
      <c r="AP56" s="86" t="s">
        <v>66</v>
      </c>
      <c r="AQ56" s="86" t="s">
        <v>67</v>
      </c>
      <c r="AR56" s="145" t="s">
        <v>66</v>
      </c>
      <c r="AS56" s="145" t="s">
        <v>67</v>
      </c>
      <c r="AT56" s="145" t="s">
        <v>0</v>
      </c>
      <c r="AU56" s="145" t="s">
        <v>68</v>
      </c>
      <c r="AV56" s="250"/>
      <c r="AW56" s="149" t="s">
        <v>69</v>
      </c>
      <c r="AX56" s="150" t="s">
        <v>70</v>
      </c>
      <c r="AY56" s="150" t="s">
        <v>71</v>
      </c>
      <c r="AZ56" s="150" t="s">
        <v>72</v>
      </c>
      <c r="BA56" s="150" t="s">
        <v>73</v>
      </c>
      <c r="BB56" s="352"/>
      <c r="BC56" s="352"/>
      <c r="BD56" s="352"/>
      <c r="BE56" s="341"/>
      <c r="BF56" s="341"/>
      <c r="BG56" s="341"/>
      <c r="BH56" s="341"/>
    </row>
    <row r="57" spans="1:60" ht="33.75" customHeight="1" thickBot="1" x14ac:dyDescent="0.3">
      <c r="A57" s="39">
        <v>1</v>
      </c>
      <c r="B57" s="107" t="s">
        <v>18</v>
      </c>
      <c r="C57" s="126">
        <v>5288086.8094954873</v>
      </c>
      <c r="D57" s="89">
        <v>423</v>
      </c>
      <c r="E57" s="89">
        <v>36</v>
      </c>
      <c r="F57" s="89">
        <v>1</v>
      </c>
      <c r="G57" s="89">
        <v>0</v>
      </c>
      <c r="H57" s="89">
        <v>8</v>
      </c>
      <c r="I57" s="89">
        <v>0</v>
      </c>
      <c r="J57" s="114">
        <f t="shared" ref="J57:J65" si="64">D57+E57+F57+G57+H57+I57</f>
        <v>468</v>
      </c>
      <c r="K57" s="181">
        <v>464</v>
      </c>
      <c r="L57" s="181">
        <v>15</v>
      </c>
      <c r="M57" s="181">
        <v>0</v>
      </c>
      <c r="N57" s="181">
        <v>0</v>
      </c>
      <c r="O57" s="181">
        <v>17</v>
      </c>
      <c r="P57" s="181">
        <v>0</v>
      </c>
      <c r="Q57" s="114">
        <f t="shared" ref="Q57:Q65" si="65">SUM(K57:P57)</f>
        <v>496</v>
      </c>
      <c r="R57" s="89">
        <v>325</v>
      </c>
      <c r="S57" s="89">
        <v>4</v>
      </c>
      <c r="T57" s="89">
        <v>0</v>
      </c>
      <c r="U57" s="89">
        <v>0</v>
      </c>
      <c r="V57" s="89">
        <v>7</v>
      </c>
      <c r="W57" s="89">
        <v>0</v>
      </c>
      <c r="X57" s="114">
        <f t="shared" ref="X57:X65" si="66">SUM(R57:W57)</f>
        <v>336</v>
      </c>
      <c r="Y57" s="157">
        <f t="shared" ref="Y57:Y64" si="67">J57+Q57+X57</f>
        <v>1300</v>
      </c>
      <c r="Z57" s="157"/>
      <c r="AA57" s="157"/>
      <c r="AB57" s="89">
        <v>11</v>
      </c>
      <c r="AC57" s="181">
        <v>4</v>
      </c>
      <c r="AD57" s="181">
        <v>22</v>
      </c>
      <c r="AE57" s="181">
        <v>42</v>
      </c>
      <c r="AF57" s="181">
        <v>109</v>
      </c>
      <c r="AG57" s="181">
        <v>154</v>
      </c>
      <c r="AH57" s="181">
        <v>97</v>
      </c>
      <c r="AI57" s="181">
        <v>108</v>
      </c>
      <c r="AJ57" s="181">
        <v>87</v>
      </c>
      <c r="AK57" s="181">
        <v>69</v>
      </c>
      <c r="AL57" s="181">
        <v>68</v>
      </c>
      <c r="AM57" s="181">
        <v>73</v>
      </c>
      <c r="AN57" s="181">
        <v>96</v>
      </c>
      <c r="AO57" s="181">
        <v>74</v>
      </c>
      <c r="AP57" s="181">
        <v>159</v>
      </c>
      <c r="AQ57" s="181">
        <v>94</v>
      </c>
      <c r="AR57" s="131">
        <f t="shared" ref="AR57:AR65" si="68">AP57+AN57+AL57+AJ57+AH57+AF57+AD57+AB57</f>
        <v>649</v>
      </c>
      <c r="AS57" s="131">
        <f t="shared" ref="AS57:AS65" si="69">AQ57+AO57+AM57+AK57+AI57+AG57+AE57+AC57</f>
        <v>618</v>
      </c>
      <c r="AT57" s="131">
        <f>SUM(AR57:AS57)</f>
        <v>1267</v>
      </c>
      <c r="AU57" s="132">
        <f t="shared" ref="AU57:AU65" si="70">D57+E57+K57+L57+R57+S57</f>
        <v>1267</v>
      </c>
      <c r="AV57" s="132"/>
      <c r="AW57" s="183">
        <v>5824</v>
      </c>
      <c r="AX57" s="183">
        <v>493</v>
      </c>
      <c r="AY57" s="183">
        <v>7736</v>
      </c>
      <c r="AZ57" s="183">
        <v>8594</v>
      </c>
      <c r="BA57" s="183">
        <v>145</v>
      </c>
      <c r="BB57" s="91">
        <f t="shared" ref="BB57:BB65" si="71">((D57+E57)*4)/(C57*0.00144)*100</f>
        <v>24.110799348273975</v>
      </c>
      <c r="BC57" s="91">
        <f t="shared" ref="BC57:BC65" si="72">(D57+E57)/(J57+Q57)*100</f>
        <v>47.614107883817425</v>
      </c>
      <c r="BD57" s="91">
        <f t="shared" ref="BD57:BD65" si="73">(4*AU57)/(C57*0.00272)*100</f>
        <v>35.234582207915942</v>
      </c>
      <c r="BE57" s="91">
        <f t="shared" ref="BE57:BE65" si="74">(E57+F57+G57+H57+I57+L57+M57+N57+O57+P57+S57+T57+U57+V57+W57)/Y57*100</f>
        <v>6.7692307692307692</v>
      </c>
      <c r="BF57" s="91">
        <f t="shared" ref="BF57:BF65" si="75">((D57+E57)*4)/(C57)*100000</f>
        <v>34.719551061514522</v>
      </c>
      <c r="BG57" s="91">
        <f t="shared" ref="BG57:BG65" si="76">(AU57*4)/(C57)*100000</f>
        <v>95.838063605531374</v>
      </c>
      <c r="BH57" s="92">
        <f>AX57/AW57*100</f>
        <v>8.4649725274725274</v>
      </c>
    </row>
    <row r="58" spans="1:60" ht="33.75" customHeight="1" thickBot="1" x14ac:dyDescent="0.3">
      <c r="A58" s="50">
        <v>2</v>
      </c>
      <c r="B58" s="108" t="s">
        <v>19</v>
      </c>
      <c r="C58" s="127">
        <v>9916595.109658068</v>
      </c>
      <c r="D58" s="93">
        <v>983</v>
      </c>
      <c r="E58" s="93">
        <v>31</v>
      </c>
      <c r="F58" s="93">
        <v>9</v>
      </c>
      <c r="G58" s="93">
        <v>3</v>
      </c>
      <c r="H58" s="93">
        <v>53</v>
      </c>
      <c r="I58" s="93">
        <v>0</v>
      </c>
      <c r="J58" s="115">
        <f t="shared" si="64"/>
        <v>1079</v>
      </c>
      <c r="K58" s="98">
        <v>994</v>
      </c>
      <c r="L58" s="98">
        <v>5</v>
      </c>
      <c r="M58" s="98">
        <v>0</v>
      </c>
      <c r="N58" s="98">
        <v>1</v>
      </c>
      <c r="O58" s="98">
        <v>1</v>
      </c>
      <c r="P58" s="98">
        <v>5</v>
      </c>
      <c r="Q58" s="115">
        <f t="shared" si="65"/>
        <v>1006</v>
      </c>
      <c r="R58" s="93">
        <v>627</v>
      </c>
      <c r="S58" s="93">
        <v>4</v>
      </c>
      <c r="T58" s="93">
        <v>0</v>
      </c>
      <c r="U58" s="93">
        <v>0</v>
      </c>
      <c r="V58" s="93">
        <v>0</v>
      </c>
      <c r="W58" s="93">
        <v>7</v>
      </c>
      <c r="X58" s="115">
        <f t="shared" si="66"/>
        <v>638</v>
      </c>
      <c r="Y58" s="157">
        <f t="shared" si="67"/>
        <v>2723</v>
      </c>
      <c r="Z58" s="258"/>
      <c r="AA58" s="258"/>
      <c r="AB58" s="93">
        <v>118</v>
      </c>
      <c r="AC58" s="98">
        <v>95</v>
      </c>
      <c r="AD58" s="98">
        <v>79</v>
      </c>
      <c r="AE58" s="98">
        <v>105</v>
      </c>
      <c r="AF58" s="98">
        <v>175</v>
      </c>
      <c r="AG58" s="98">
        <v>228</v>
      </c>
      <c r="AH58" s="98">
        <v>164</v>
      </c>
      <c r="AI58" s="98">
        <v>256</v>
      </c>
      <c r="AJ58" s="98">
        <v>132</v>
      </c>
      <c r="AK58" s="98">
        <v>198</v>
      </c>
      <c r="AL58" s="98">
        <v>155</v>
      </c>
      <c r="AM58" s="98">
        <v>211</v>
      </c>
      <c r="AN58" s="98">
        <v>200</v>
      </c>
      <c r="AO58" s="98">
        <v>188</v>
      </c>
      <c r="AP58" s="98">
        <v>204</v>
      </c>
      <c r="AQ58" s="98">
        <v>136</v>
      </c>
      <c r="AR58" s="133">
        <f t="shared" si="68"/>
        <v>1227</v>
      </c>
      <c r="AS58" s="133">
        <f t="shared" si="69"/>
        <v>1417</v>
      </c>
      <c r="AT58" s="133">
        <f t="shared" ref="AT58:AT65" si="77">SUM(AR58:AS58)</f>
        <v>2644</v>
      </c>
      <c r="AU58" s="132">
        <f t="shared" si="70"/>
        <v>2644</v>
      </c>
      <c r="AV58" s="331"/>
      <c r="AW58" s="100">
        <v>11543</v>
      </c>
      <c r="AX58" s="100">
        <v>1089</v>
      </c>
      <c r="AY58" s="100">
        <v>693766</v>
      </c>
      <c r="AZ58" s="100">
        <v>623</v>
      </c>
      <c r="BA58" s="100">
        <v>33</v>
      </c>
      <c r="BB58" s="95">
        <f t="shared" si="71"/>
        <v>28.403566299923156</v>
      </c>
      <c r="BC58" s="91">
        <f t="shared" si="72"/>
        <v>48.633093525179852</v>
      </c>
      <c r="BD58" s="95">
        <f t="shared" si="73"/>
        <v>39.209378331185249</v>
      </c>
      <c r="BE58" s="95">
        <f t="shared" si="74"/>
        <v>4.3701799485861184</v>
      </c>
      <c r="BF58" s="95">
        <f t="shared" si="75"/>
        <v>40.901135471889347</v>
      </c>
      <c r="BG58" s="95">
        <f t="shared" si="76"/>
        <v>106.6495090608239</v>
      </c>
      <c r="BH58" s="96">
        <f t="shared" ref="BH58:BH65" si="78">AX58/AW58*100</f>
        <v>9.4342891795893618</v>
      </c>
    </row>
    <row r="59" spans="1:60" ht="33.75" customHeight="1" thickBot="1" x14ac:dyDescent="0.3">
      <c r="A59" s="50">
        <v>3</v>
      </c>
      <c r="B59" s="108" t="s">
        <v>20</v>
      </c>
      <c r="C59" s="158">
        <v>4381706.5492888819</v>
      </c>
      <c r="D59" s="93">
        <v>206</v>
      </c>
      <c r="E59" s="93">
        <v>31</v>
      </c>
      <c r="F59" s="93">
        <v>5</v>
      </c>
      <c r="G59" s="93">
        <v>1</v>
      </c>
      <c r="H59" s="93">
        <v>0</v>
      </c>
      <c r="I59" s="93">
        <v>0</v>
      </c>
      <c r="J59" s="115">
        <f t="shared" si="64"/>
        <v>243</v>
      </c>
      <c r="K59" s="98">
        <v>321</v>
      </c>
      <c r="L59" s="98">
        <v>3</v>
      </c>
      <c r="M59" s="98">
        <v>0</v>
      </c>
      <c r="N59" s="98">
        <v>0</v>
      </c>
      <c r="O59" s="98">
        <v>21</v>
      </c>
      <c r="P59" s="98">
        <v>0</v>
      </c>
      <c r="Q59" s="115">
        <f t="shared" si="65"/>
        <v>345</v>
      </c>
      <c r="R59" s="93">
        <v>271</v>
      </c>
      <c r="S59" s="93">
        <v>16</v>
      </c>
      <c r="T59" s="93">
        <v>0</v>
      </c>
      <c r="U59" s="93">
        <v>0</v>
      </c>
      <c r="V59" s="93">
        <v>26</v>
      </c>
      <c r="W59" s="93">
        <v>0</v>
      </c>
      <c r="X59" s="115">
        <f t="shared" si="66"/>
        <v>313</v>
      </c>
      <c r="Y59" s="157">
        <f t="shared" si="67"/>
        <v>901</v>
      </c>
      <c r="Z59" s="258"/>
      <c r="AA59" s="258"/>
      <c r="AB59" s="93">
        <v>100</v>
      </c>
      <c r="AC59" s="98">
        <v>69</v>
      </c>
      <c r="AD59" s="98">
        <v>50</v>
      </c>
      <c r="AE59" s="98">
        <v>39</v>
      </c>
      <c r="AF59" s="98">
        <v>55</v>
      </c>
      <c r="AG59" s="98">
        <v>64</v>
      </c>
      <c r="AH59" s="98">
        <v>66</v>
      </c>
      <c r="AI59" s="98">
        <v>74</v>
      </c>
      <c r="AJ59" s="98">
        <v>37</v>
      </c>
      <c r="AK59" s="98">
        <v>47</v>
      </c>
      <c r="AL59" s="98">
        <v>37</v>
      </c>
      <c r="AM59" s="98">
        <v>38</v>
      </c>
      <c r="AN59" s="98">
        <v>34</v>
      </c>
      <c r="AO59" s="98">
        <v>50</v>
      </c>
      <c r="AP59" s="98">
        <v>43</v>
      </c>
      <c r="AQ59" s="98">
        <v>45</v>
      </c>
      <c r="AR59" s="133">
        <f t="shared" si="68"/>
        <v>422</v>
      </c>
      <c r="AS59" s="133">
        <f t="shared" si="69"/>
        <v>426</v>
      </c>
      <c r="AT59" s="133">
        <f t="shared" si="77"/>
        <v>848</v>
      </c>
      <c r="AU59" s="132">
        <f t="shared" si="70"/>
        <v>848</v>
      </c>
      <c r="AV59" s="331"/>
      <c r="AW59" s="99">
        <v>1919</v>
      </c>
      <c r="AX59" s="100">
        <v>213</v>
      </c>
      <c r="AY59" s="100">
        <v>0</v>
      </c>
      <c r="AZ59" s="100">
        <v>194</v>
      </c>
      <c r="BA59" s="100">
        <v>6</v>
      </c>
      <c r="BB59" s="95">
        <f t="shared" si="71"/>
        <v>15.024587473576382</v>
      </c>
      <c r="BC59" s="95">
        <f t="shared" si="72"/>
        <v>40.306122448979593</v>
      </c>
      <c r="BD59" s="95">
        <f t="shared" si="73"/>
        <v>28.460573739968964</v>
      </c>
      <c r="BE59" s="95">
        <f t="shared" si="74"/>
        <v>11.431742508324085</v>
      </c>
      <c r="BF59" s="95">
        <f t="shared" si="75"/>
        <v>21.635405961949992</v>
      </c>
      <c r="BG59" s="95">
        <f t="shared" si="76"/>
        <v>77.412760572715584</v>
      </c>
      <c r="BH59" s="96">
        <f t="shared" si="78"/>
        <v>11.099531005732151</v>
      </c>
    </row>
    <row r="60" spans="1:60" s="79" customFormat="1" ht="33.75" customHeight="1" thickBot="1" x14ac:dyDescent="0.3">
      <c r="A60" s="105">
        <v>4</v>
      </c>
      <c r="B60" s="109" t="s">
        <v>21</v>
      </c>
      <c r="C60" s="127">
        <v>1279245.5272851405</v>
      </c>
      <c r="D60" s="98">
        <v>62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115">
        <f t="shared" si="64"/>
        <v>62</v>
      </c>
      <c r="K60" s="98">
        <v>486</v>
      </c>
      <c r="L60" s="98">
        <v>2</v>
      </c>
      <c r="M60" s="98">
        <v>0</v>
      </c>
      <c r="N60" s="98">
        <v>0</v>
      </c>
      <c r="O60" s="98">
        <v>4</v>
      </c>
      <c r="P60" s="98">
        <v>0</v>
      </c>
      <c r="Q60" s="115">
        <f t="shared" si="65"/>
        <v>492</v>
      </c>
      <c r="R60" s="98">
        <v>141</v>
      </c>
      <c r="S60" s="98">
        <v>0</v>
      </c>
      <c r="T60" s="98">
        <v>0</v>
      </c>
      <c r="U60" s="98">
        <v>0</v>
      </c>
      <c r="V60" s="98">
        <v>1</v>
      </c>
      <c r="W60" s="98">
        <v>0</v>
      </c>
      <c r="X60" s="115">
        <f t="shared" si="66"/>
        <v>142</v>
      </c>
      <c r="Y60" s="157">
        <f t="shared" si="67"/>
        <v>696</v>
      </c>
      <c r="Z60" s="258"/>
      <c r="AA60" s="258"/>
      <c r="AB60" s="98">
        <v>107</v>
      </c>
      <c r="AC60" s="98">
        <v>68</v>
      </c>
      <c r="AD60" s="98">
        <v>68</v>
      </c>
      <c r="AE60" s="98">
        <v>66</v>
      </c>
      <c r="AF60" s="98">
        <v>41</v>
      </c>
      <c r="AG60" s="98">
        <v>88</v>
      </c>
      <c r="AH60" s="98">
        <v>22</v>
      </c>
      <c r="AI60" s="98">
        <v>49</v>
      </c>
      <c r="AJ60" s="98">
        <v>12</v>
      </c>
      <c r="AK60" s="98">
        <v>34</v>
      </c>
      <c r="AL60" s="98">
        <v>24</v>
      </c>
      <c r="AM60" s="98">
        <v>33</v>
      </c>
      <c r="AN60" s="98">
        <v>22</v>
      </c>
      <c r="AO60" s="98">
        <v>17</v>
      </c>
      <c r="AP60" s="98">
        <v>21</v>
      </c>
      <c r="AQ60" s="98">
        <v>19</v>
      </c>
      <c r="AR60" s="133">
        <f t="shared" si="68"/>
        <v>317</v>
      </c>
      <c r="AS60" s="133">
        <f t="shared" si="69"/>
        <v>374</v>
      </c>
      <c r="AT60" s="133">
        <f t="shared" si="77"/>
        <v>691</v>
      </c>
      <c r="AU60" s="132">
        <f t="shared" si="70"/>
        <v>691</v>
      </c>
      <c r="AV60" s="331"/>
      <c r="AW60" s="99">
        <v>699</v>
      </c>
      <c r="AX60" s="100">
        <v>60</v>
      </c>
      <c r="AY60" s="100">
        <v>284</v>
      </c>
      <c r="AZ60" s="100">
        <v>189</v>
      </c>
      <c r="BA60" s="100">
        <v>8</v>
      </c>
      <c r="BB60" s="95">
        <f t="shared" si="71"/>
        <v>13.462796511606198</v>
      </c>
      <c r="BC60" s="95">
        <f t="shared" si="72"/>
        <v>11.191335740072201</v>
      </c>
      <c r="BD60" s="95">
        <f t="shared" si="73"/>
        <v>79.435608639164073</v>
      </c>
      <c r="BE60" s="95">
        <f t="shared" si="74"/>
        <v>1.0057471264367817</v>
      </c>
      <c r="BF60" s="95">
        <f t="shared" si="75"/>
        <v>19.386426976712926</v>
      </c>
      <c r="BG60" s="95">
        <f t="shared" si="76"/>
        <v>216.06485549852633</v>
      </c>
      <c r="BH60" s="96">
        <f t="shared" si="78"/>
        <v>8.5836909871244629</v>
      </c>
    </row>
    <row r="61" spans="1:60" ht="33.75" customHeight="1" thickBot="1" x14ac:dyDescent="0.3">
      <c r="A61" s="50">
        <v>5</v>
      </c>
      <c r="B61" s="108" t="s">
        <v>74</v>
      </c>
      <c r="C61" s="127">
        <v>25260986.117455184</v>
      </c>
      <c r="D61" s="93">
        <v>2989</v>
      </c>
      <c r="E61" s="93">
        <v>261</v>
      </c>
      <c r="F61" s="93">
        <v>55</v>
      </c>
      <c r="G61" s="93">
        <v>12</v>
      </c>
      <c r="H61" s="93">
        <v>7</v>
      </c>
      <c r="I61" s="93">
        <v>1</v>
      </c>
      <c r="J61" s="115">
        <f t="shared" si="64"/>
        <v>3325</v>
      </c>
      <c r="K61" s="98">
        <v>3318</v>
      </c>
      <c r="L61" s="98">
        <v>20</v>
      </c>
      <c r="M61" s="98">
        <v>0</v>
      </c>
      <c r="N61" s="98">
        <v>0</v>
      </c>
      <c r="O61" s="98">
        <v>10</v>
      </c>
      <c r="P61" s="98">
        <v>0</v>
      </c>
      <c r="Q61" s="115">
        <f t="shared" si="65"/>
        <v>3348</v>
      </c>
      <c r="R61" s="93">
        <v>3573</v>
      </c>
      <c r="S61" s="93">
        <v>23</v>
      </c>
      <c r="T61" s="93">
        <v>0</v>
      </c>
      <c r="U61" s="93">
        <v>1</v>
      </c>
      <c r="V61" s="93">
        <v>25</v>
      </c>
      <c r="W61" s="93">
        <v>1</v>
      </c>
      <c r="X61" s="115">
        <f t="shared" si="66"/>
        <v>3623</v>
      </c>
      <c r="Y61" s="157">
        <f t="shared" si="67"/>
        <v>10296</v>
      </c>
      <c r="Z61" s="258"/>
      <c r="AA61" s="258"/>
      <c r="AB61" s="93">
        <v>749</v>
      </c>
      <c r="AC61" s="98">
        <v>426</v>
      </c>
      <c r="AD61" s="98">
        <v>822</v>
      </c>
      <c r="AE61" s="98">
        <v>858</v>
      </c>
      <c r="AF61" s="98">
        <v>870</v>
      </c>
      <c r="AG61" s="98">
        <v>1165</v>
      </c>
      <c r="AH61" s="98">
        <v>603</v>
      </c>
      <c r="AI61" s="98">
        <v>815</v>
      </c>
      <c r="AJ61" s="98">
        <v>438</v>
      </c>
      <c r="AK61" s="98">
        <v>539</v>
      </c>
      <c r="AL61" s="98">
        <v>443</v>
      </c>
      <c r="AM61" s="98">
        <v>526</v>
      </c>
      <c r="AN61" s="98">
        <v>526</v>
      </c>
      <c r="AO61" s="98">
        <v>470</v>
      </c>
      <c r="AP61" s="98">
        <v>575</v>
      </c>
      <c r="AQ61" s="98">
        <v>359</v>
      </c>
      <c r="AR61" s="133">
        <f t="shared" si="68"/>
        <v>5026</v>
      </c>
      <c r="AS61" s="133">
        <f t="shared" si="69"/>
        <v>5158</v>
      </c>
      <c r="AT61" s="133">
        <f t="shared" si="77"/>
        <v>10184</v>
      </c>
      <c r="AU61" s="132">
        <f t="shared" si="70"/>
        <v>10184</v>
      </c>
      <c r="AV61" s="331"/>
      <c r="AW61" s="99">
        <v>6272</v>
      </c>
      <c r="AX61" s="100">
        <v>3084</v>
      </c>
      <c r="AY61" s="100">
        <v>0</v>
      </c>
      <c r="AZ61" s="100">
        <v>943</v>
      </c>
      <c r="BA61" s="100">
        <v>33</v>
      </c>
      <c r="BB61" s="95">
        <f t="shared" si="71"/>
        <v>35.73802596542199</v>
      </c>
      <c r="BC61" s="95">
        <f t="shared" si="72"/>
        <v>48.703731455117641</v>
      </c>
      <c r="BD61" s="95">
        <f t="shared" si="73"/>
        <v>59.28695941876412</v>
      </c>
      <c r="BE61" s="95">
        <f t="shared" si="74"/>
        <v>4.0404040404040407</v>
      </c>
      <c r="BF61" s="95">
        <f t="shared" si="75"/>
        <v>51.462757390207663</v>
      </c>
      <c r="BG61" s="95">
        <f t="shared" si="76"/>
        <v>161.26052961903841</v>
      </c>
      <c r="BH61" s="96">
        <f t="shared" si="78"/>
        <v>49.170918367346935</v>
      </c>
    </row>
    <row r="62" spans="1:60" ht="33.75" customHeight="1" thickBot="1" x14ac:dyDescent="0.3">
      <c r="A62" s="50">
        <v>6</v>
      </c>
      <c r="B62" s="108" t="s">
        <v>23</v>
      </c>
      <c r="C62" s="127">
        <v>97908092.930028051</v>
      </c>
      <c r="D62" s="93">
        <v>18222</v>
      </c>
      <c r="E62" s="93">
        <v>1129</v>
      </c>
      <c r="F62" s="93">
        <v>134</v>
      </c>
      <c r="G62" s="93">
        <v>163</v>
      </c>
      <c r="H62" s="93">
        <v>111</v>
      </c>
      <c r="I62" s="93">
        <v>22</v>
      </c>
      <c r="J62" s="115">
        <f t="shared" si="64"/>
        <v>19781</v>
      </c>
      <c r="K62" s="98">
        <v>22378</v>
      </c>
      <c r="L62" s="98">
        <v>490</v>
      </c>
      <c r="M62" s="98">
        <v>8</v>
      </c>
      <c r="N62" s="98">
        <v>64</v>
      </c>
      <c r="O62" s="98">
        <v>113</v>
      </c>
      <c r="P62" s="98">
        <v>36</v>
      </c>
      <c r="Q62" s="115">
        <f t="shared" si="65"/>
        <v>23089</v>
      </c>
      <c r="R62" s="93">
        <v>7490</v>
      </c>
      <c r="S62" s="93">
        <v>127</v>
      </c>
      <c r="T62" s="93">
        <v>13</v>
      </c>
      <c r="U62" s="93">
        <v>27</v>
      </c>
      <c r="V62" s="93">
        <v>64</v>
      </c>
      <c r="W62" s="93">
        <v>5</v>
      </c>
      <c r="X62" s="115">
        <f t="shared" si="66"/>
        <v>7726</v>
      </c>
      <c r="Y62" s="157">
        <f t="shared" si="67"/>
        <v>50596</v>
      </c>
      <c r="Z62" s="258"/>
      <c r="AA62" s="258"/>
      <c r="AB62" s="93">
        <v>374</v>
      </c>
      <c r="AC62" s="98">
        <v>295</v>
      </c>
      <c r="AD62" s="98">
        <v>1162</v>
      </c>
      <c r="AE62" s="98">
        <v>1604</v>
      </c>
      <c r="AF62" s="98">
        <v>4122</v>
      </c>
      <c r="AG62" s="98">
        <v>5409</v>
      </c>
      <c r="AH62" s="98">
        <v>4133</v>
      </c>
      <c r="AI62" s="98">
        <v>4420</v>
      </c>
      <c r="AJ62" s="98">
        <v>4082</v>
      </c>
      <c r="AK62" s="98">
        <v>3980</v>
      </c>
      <c r="AL62" s="98">
        <v>4244</v>
      </c>
      <c r="AM62" s="98">
        <v>3625</v>
      </c>
      <c r="AN62" s="98">
        <v>3727</v>
      </c>
      <c r="AO62" s="98">
        <v>2715</v>
      </c>
      <c r="AP62" s="98">
        <v>3668</v>
      </c>
      <c r="AQ62" s="98">
        <v>2276</v>
      </c>
      <c r="AR62" s="133">
        <f t="shared" si="68"/>
        <v>25512</v>
      </c>
      <c r="AS62" s="133">
        <f t="shared" si="69"/>
        <v>24324</v>
      </c>
      <c r="AT62" s="133">
        <f t="shared" si="77"/>
        <v>49836</v>
      </c>
      <c r="AU62" s="132">
        <f t="shared" si="70"/>
        <v>49836</v>
      </c>
      <c r="AV62" s="331"/>
      <c r="AW62" s="100">
        <v>161961</v>
      </c>
      <c r="AX62" s="100">
        <v>20466</v>
      </c>
      <c r="AY62" s="100">
        <v>54527</v>
      </c>
      <c r="AZ62" s="100">
        <v>24131</v>
      </c>
      <c r="BA62" s="100">
        <v>304</v>
      </c>
      <c r="BB62" s="95">
        <f t="shared" si="71"/>
        <v>54.901261141092036</v>
      </c>
      <c r="BC62" s="95">
        <f t="shared" si="72"/>
        <v>45.138791695824587</v>
      </c>
      <c r="BD62" s="95">
        <f t="shared" si="73"/>
        <v>74.854113792712226</v>
      </c>
      <c r="BE62" s="95">
        <f t="shared" si="74"/>
        <v>4.9529607083563914</v>
      </c>
      <c r="BF62" s="95">
        <f t="shared" si="75"/>
        <v>79.057816043172537</v>
      </c>
      <c r="BG62" s="95">
        <f t="shared" si="76"/>
        <v>203.60318951617731</v>
      </c>
      <c r="BH62" s="96">
        <f t="shared" si="78"/>
        <v>12.636375423713117</v>
      </c>
    </row>
    <row r="63" spans="1:60" ht="33.75" customHeight="1" thickBot="1" x14ac:dyDescent="0.3">
      <c r="A63" s="50">
        <v>7</v>
      </c>
      <c r="B63" s="108" t="s">
        <v>24</v>
      </c>
      <c r="C63" s="127">
        <v>43933652.839999996</v>
      </c>
      <c r="D63" s="93">
        <v>6268</v>
      </c>
      <c r="E63" s="93">
        <v>526</v>
      </c>
      <c r="F63" s="93">
        <v>166</v>
      </c>
      <c r="G63" s="93">
        <v>83</v>
      </c>
      <c r="H63" s="93">
        <v>460</v>
      </c>
      <c r="I63" s="93">
        <v>6</v>
      </c>
      <c r="J63" s="115">
        <f t="shared" si="64"/>
        <v>7509</v>
      </c>
      <c r="K63" s="98">
        <v>5796</v>
      </c>
      <c r="L63" s="98">
        <v>105</v>
      </c>
      <c r="M63" s="98">
        <v>0</v>
      </c>
      <c r="N63" s="98">
        <v>20</v>
      </c>
      <c r="O63" s="98">
        <v>278</v>
      </c>
      <c r="P63" s="98">
        <v>0</v>
      </c>
      <c r="Q63" s="115">
        <f t="shared" si="65"/>
        <v>6199</v>
      </c>
      <c r="R63" s="93">
        <v>2532</v>
      </c>
      <c r="S63" s="93">
        <v>63</v>
      </c>
      <c r="T63" s="93">
        <v>2</v>
      </c>
      <c r="U63" s="93">
        <v>12</v>
      </c>
      <c r="V63" s="93">
        <v>98</v>
      </c>
      <c r="W63" s="93">
        <v>0</v>
      </c>
      <c r="X63" s="115">
        <f t="shared" si="66"/>
        <v>2707</v>
      </c>
      <c r="Y63" s="157">
        <f t="shared" si="67"/>
        <v>16415</v>
      </c>
      <c r="Z63" s="258"/>
      <c r="AA63" s="258"/>
      <c r="AB63" s="93">
        <v>641</v>
      </c>
      <c r="AC63" s="98">
        <v>493</v>
      </c>
      <c r="AD63" s="98">
        <v>478</v>
      </c>
      <c r="AE63" s="98">
        <v>714</v>
      </c>
      <c r="AF63" s="98">
        <v>1498</v>
      </c>
      <c r="AG63" s="98">
        <v>1897</v>
      </c>
      <c r="AH63" s="98">
        <v>1323</v>
      </c>
      <c r="AI63" s="98">
        <v>1459</v>
      </c>
      <c r="AJ63" s="98">
        <v>1048</v>
      </c>
      <c r="AK63" s="98">
        <v>940</v>
      </c>
      <c r="AL63" s="98">
        <v>1179</v>
      </c>
      <c r="AM63" s="98">
        <v>796</v>
      </c>
      <c r="AN63" s="98">
        <v>979</v>
      </c>
      <c r="AO63" s="98">
        <v>645</v>
      </c>
      <c r="AP63" s="98">
        <v>740</v>
      </c>
      <c r="AQ63" s="98">
        <v>460</v>
      </c>
      <c r="AR63" s="133">
        <f t="shared" si="68"/>
        <v>7886</v>
      </c>
      <c r="AS63" s="133">
        <f t="shared" si="69"/>
        <v>7404</v>
      </c>
      <c r="AT63" s="133">
        <f t="shared" si="77"/>
        <v>15290</v>
      </c>
      <c r="AU63" s="132">
        <f t="shared" si="70"/>
        <v>15290</v>
      </c>
      <c r="AV63" s="331"/>
      <c r="AW63" s="100">
        <v>61091</v>
      </c>
      <c r="AX63" s="100">
        <v>7440</v>
      </c>
      <c r="AY63" s="100">
        <v>27227</v>
      </c>
      <c r="AZ63" s="100">
        <v>3652</v>
      </c>
      <c r="BA63" s="100">
        <v>237</v>
      </c>
      <c r="BB63" s="95">
        <f t="shared" si="71"/>
        <v>42.956187346752436</v>
      </c>
      <c r="BC63" s="95">
        <f t="shared" si="72"/>
        <v>49.562299387219142</v>
      </c>
      <c r="BD63" s="95">
        <f t="shared" si="73"/>
        <v>51.180115160319687</v>
      </c>
      <c r="BE63" s="95">
        <f t="shared" si="74"/>
        <v>11.081328053609504</v>
      </c>
      <c r="BF63" s="95">
        <f t="shared" si="75"/>
        <v>61.856909779323509</v>
      </c>
      <c r="BG63" s="95">
        <f t="shared" si="76"/>
        <v>139.20991323606955</v>
      </c>
      <c r="BH63" s="96">
        <f t="shared" si="78"/>
        <v>12.178553305724247</v>
      </c>
    </row>
    <row r="64" spans="1:60" ht="33.75" customHeight="1" thickBot="1" x14ac:dyDescent="0.3">
      <c r="A64" s="106">
        <v>8</v>
      </c>
      <c r="B64" s="110" t="s">
        <v>25</v>
      </c>
      <c r="C64" s="159">
        <v>1152534.351523868</v>
      </c>
      <c r="D64" s="101">
        <v>105</v>
      </c>
      <c r="E64" s="101">
        <v>6</v>
      </c>
      <c r="F64" s="101">
        <v>2</v>
      </c>
      <c r="G64" s="101">
        <v>0</v>
      </c>
      <c r="H64" s="101">
        <v>0</v>
      </c>
      <c r="I64" s="101">
        <v>0</v>
      </c>
      <c r="J64" s="116">
        <f t="shared" si="64"/>
        <v>113</v>
      </c>
      <c r="K64" s="182">
        <v>124</v>
      </c>
      <c r="L64" s="182">
        <v>6</v>
      </c>
      <c r="M64" s="182">
        <v>2</v>
      </c>
      <c r="N64" s="182">
        <v>0</v>
      </c>
      <c r="O64" s="182">
        <v>4</v>
      </c>
      <c r="P64" s="182">
        <v>0</v>
      </c>
      <c r="Q64" s="116">
        <f t="shared" si="65"/>
        <v>136</v>
      </c>
      <c r="R64" s="101">
        <v>205</v>
      </c>
      <c r="S64" s="101">
        <v>2</v>
      </c>
      <c r="T64" s="101">
        <v>0</v>
      </c>
      <c r="U64" s="101">
        <v>1</v>
      </c>
      <c r="V64" s="101">
        <v>11</v>
      </c>
      <c r="W64" s="101">
        <v>0</v>
      </c>
      <c r="X64" s="116">
        <f t="shared" si="66"/>
        <v>219</v>
      </c>
      <c r="Y64" s="157">
        <f t="shared" si="67"/>
        <v>468</v>
      </c>
      <c r="Z64" s="259"/>
      <c r="AA64" s="259"/>
      <c r="AB64" s="101">
        <v>1</v>
      </c>
      <c r="AC64" s="182">
        <v>0</v>
      </c>
      <c r="AD64" s="182">
        <v>8</v>
      </c>
      <c r="AE64" s="182">
        <v>17</v>
      </c>
      <c r="AF64" s="182">
        <v>46</v>
      </c>
      <c r="AG64" s="182">
        <v>64</v>
      </c>
      <c r="AH64" s="182">
        <v>50</v>
      </c>
      <c r="AI64" s="182">
        <v>32</v>
      </c>
      <c r="AJ64" s="182">
        <v>39</v>
      </c>
      <c r="AK64" s="182">
        <v>36</v>
      </c>
      <c r="AL64" s="182">
        <v>44</v>
      </c>
      <c r="AM64" s="182">
        <v>22</v>
      </c>
      <c r="AN64" s="182">
        <v>28</v>
      </c>
      <c r="AO64" s="182">
        <v>25</v>
      </c>
      <c r="AP64" s="182">
        <v>20</v>
      </c>
      <c r="AQ64" s="182">
        <v>16</v>
      </c>
      <c r="AR64" s="135">
        <f t="shared" si="68"/>
        <v>236</v>
      </c>
      <c r="AS64" s="135">
        <f t="shared" si="69"/>
        <v>212</v>
      </c>
      <c r="AT64" s="135">
        <f t="shared" si="77"/>
        <v>448</v>
      </c>
      <c r="AU64" s="132">
        <f t="shared" si="70"/>
        <v>448</v>
      </c>
      <c r="AV64" s="332"/>
      <c r="AW64" s="184">
        <v>779</v>
      </c>
      <c r="AX64" s="184">
        <v>133</v>
      </c>
      <c r="AY64" s="184">
        <v>345</v>
      </c>
      <c r="AZ64" s="184">
        <v>93</v>
      </c>
      <c r="BA64" s="184">
        <v>2</v>
      </c>
      <c r="BB64" s="103">
        <f t="shared" si="71"/>
        <v>26.752637170914557</v>
      </c>
      <c r="BC64" s="103">
        <f t="shared" si="72"/>
        <v>44.578313253012048</v>
      </c>
      <c r="BD64" s="103">
        <f t="shared" si="73"/>
        <v>57.163027595722028</v>
      </c>
      <c r="BE64" s="103">
        <f t="shared" si="74"/>
        <v>7.2649572649572658</v>
      </c>
      <c r="BF64" s="103">
        <f t="shared" si="75"/>
        <v>38.523797526116958</v>
      </c>
      <c r="BG64" s="103">
        <f t="shared" si="76"/>
        <v>155.48343506036395</v>
      </c>
      <c r="BH64" s="104">
        <f t="shared" si="78"/>
        <v>17.073170731707318</v>
      </c>
    </row>
    <row r="65" spans="1:68" ht="50.25" customHeight="1" thickBot="1" x14ac:dyDescent="0.3">
      <c r="A65" s="349" t="s">
        <v>17</v>
      </c>
      <c r="B65" s="349"/>
      <c r="C65" s="118">
        <f t="shared" ref="C65:I65" si="79">SUM(C57:C64)</f>
        <v>189120900.23473468</v>
      </c>
      <c r="D65" s="119">
        <f>SUM(D57:D64)</f>
        <v>29258</v>
      </c>
      <c r="E65" s="119">
        <f t="shared" si="79"/>
        <v>2020</v>
      </c>
      <c r="F65" s="119">
        <f t="shared" si="79"/>
        <v>372</v>
      </c>
      <c r="G65" s="119">
        <f t="shared" si="79"/>
        <v>262</v>
      </c>
      <c r="H65" s="119">
        <f t="shared" si="79"/>
        <v>639</v>
      </c>
      <c r="I65" s="119">
        <f t="shared" si="79"/>
        <v>29</v>
      </c>
      <c r="J65" s="117">
        <f t="shared" si="64"/>
        <v>32580</v>
      </c>
      <c r="K65" s="119">
        <f t="shared" ref="K65:P65" si="80">SUM(K57:K64)</f>
        <v>33881</v>
      </c>
      <c r="L65" s="119">
        <f t="shared" si="80"/>
        <v>646</v>
      </c>
      <c r="M65" s="119">
        <f t="shared" si="80"/>
        <v>10</v>
      </c>
      <c r="N65" s="119">
        <f t="shared" si="80"/>
        <v>85</v>
      </c>
      <c r="O65" s="119">
        <f t="shared" si="80"/>
        <v>448</v>
      </c>
      <c r="P65" s="119">
        <f t="shared" si="80"/>
        <v>41</v>
      </c>
      <c r="Q65" s="117">
        <f t="shared" si="65"/>
        <v>35111</v>
      </c>
      <c r="R65" s="119">
        <f t="shared" ref="R65:W65" si="81">SUM(R57:R64)</f>
        <v>15164</v>
      </c>
      <c r="S65" s="119">
        <f t="shared" si="81"/>
        <v>239</v>
      </c>
      <c r="T65" s="119">
        <f t="shared" si="81"/>
        <v>15</v>
      </c>
      <c r="U65" s="119">
        <f t="shared" si="81"/>
        <v>41</v>
      </c>
      <c r="V65" s="119">
        <f t="shared" si="81"/>
        <v>232</v>
      </c>
      <c r="W65" s="119">
        <f t="shared" si="81"/>
        <v>13</v>
      </c>
      <c r="X65" s="117">
        <f t="shared" si="66"/>
        <v>15704</v>
      </c>
      <c r="Y65" s="160">
        <f>SUM(Y57:Y64)</f>
        <v>83395</v>
      </c>
      <c r="Z65" s="160"/>
      <c r="AA65" s="160"/>
      <c r="AB65" s="119">
        <f t="shared" ref="AB65:AQ65" si="82">SUM(AB57:AB64)</f>
        <v>2101</v>
      </c>
      <c r="AC65" s="119">
        <f t="shared" si="82"/>
        <v>1450</v>
      </c>
      <c r="AD65" s="119">
        <f t="shared" si="82"/>
        <v>2689</v>
      </c>
      <c r="AE65" s="119">
        <f t="shared" si="82"/>
        <v>3445</v>
      </c>
      <c r="AF65" s="119">
        <f t="shared" si="82"/>
        <v>6916</v>
      </c>
      <c r="AG65" s="119">
        <f t="shared" si="82"/>
        <v>9069</v>
      </c>
      <c r="AH65" s="119">
        <f t="shared" si="82"/>
        <v>6458</v>
      </c>
      <c r="AI65" s="119">
        <f t="shared" si="82"/>
        <v>7213</v>
      </c>
      <c r="AJ65" s="119">
        <f t="shared" si="82"/>
        <v>5875</v>
      </c>
      <c r="AK65" s="119">
        <f t="shared" si="82"/>
        <v>5843</v>
      </c>
      <c r="AL65" s="119">
        <f t="shared" si="82"/>
        <v>6194</v>
      </c>
      <c r="AM65" s="119">
        <f t="shared" si="82"/>
        <v>5324</v>
      </c>
      <c r="AN65" s="119">
        <f t="shared" si="82"/>
        <v>5612</v>
      </c>
      <c r="AO65" s="119">
        <f t="shared" si="82"/>
        <v>4184</v>
      </c>
      <c r="AP65" s="119">
        <f t="shared" si="82"/>
        <v>5430</v>
      </c>
      <c r="AQ65" s="119">
        <f t="shared" si="82"/>
        <v>3405</v>
      </c>
      <c r="AR65" s="137">
        <f t="shared" si="68"/>
        <v>41275</v>
      </c>
      <c r="AS65" s="137">
        <f t="shared" si="69"/>
        <v>39933</v>
      </c>
      <c r="AT65" s="137">
        <f t="shared" si="77"/>
        <v>81208</v>
      </c>
      <c r="AU65" s="138">
        <f t="shared" si="70"/>
        <v>81208</v>
      </c>
      <c r="AV65" s="138"/>
      <c r="AW65" s="119">
        <f>SUM(AW57:AW64)</f>
        <v>250088</v>
      </c>
      <c r="AX65" s="120">
        <f>SUM(AX57:AX64)</f>
        <v>32978</v>
      </c>
      <c r="AY65" s="120">
        <f>SUM(AY57:AY64)</f>
        <v>783885</v>
      </c>
      <c r="AZ65" s="120">
        <f>SUM(AZ57:AZ64)</f>
        <v>38419</v>
      </c>
      <c r="BA65" s="120">
        <f>SUM(BA57:BA64)</f>
        <v>768</v>
      </c>
      <c r="BB65" s="121">
        <f t="shared" si="71"/>
        <v>45.940630160651061</v>
      </c>
      <c r="BC65" s="122">
        <f t="shared" si="72"/>
        <v>46.207028999423855</v>
      </c>
      <c r="BD65" s="123">
        <f t="shared" si="73"/>
        <v>63.146658705377135</v>
      </c>
      <c r="BE65" s="124">
        <f t="shared" si="74"/>
        <v>6.10588164758079</v>
      </c>
      <c r="BF65" s="121">
        <f t="shared" si="75"/>
        <v>66.154507431337535</v>
      </c>
      <c r="BG65" s="121">
        <f t="shared" si="76"/>
        <v>171.75891167862582</v>
      </c>
      <c r="BH65" s="125">
        <f t="shared" si="78"/>
        <v>13.186558331467324</v>
      </c>
    </row>
    <row r="66" spans="1:68" ht="15.75" thickBot="1" x14ac:dyDescent="0.3"/>
    <row r="67" spans="1:68" ht="15.75" customHeight="1" thickBot="1" x14ac:dyDescent="0.3">
      <c r="A67" s="342" t="s">
        <v>17</v>
      </c>
      <c r="B67" s="342"/>
      <c r="C67" s="359"/>
      <c r="D67" s="355" t="s">
        <v>29</v>
      </c>
      <c r="E67" s="355"/>
      <c r="F67" s="355"/>
      <c r="G67" s="355"/>
      <c r="H67" s="355"/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253"/>
      <c r="AA67" s="253"/>
      <c r="AB67" s="355"/>
      <c r="AC67" s="355"/>
      <c r="AD67" s="355"/>
      <c r="AE67" s="355"/>
      <c r="AF67" s="355"/>
      <c r="AG67" s="355"/>
      <c r="AH67" s="355"/>
      <c r="AI67" s="355"/>
      <c r="AJ67" s="355"/>
      <c r="AK67" s="355"/>
      <c r="AL67" s="355"/>
      <c r="AM67" s="355"/>
      <c r="AN67" s="355"/>
      <c r="AO67" s="355"/>
      <c r="AP67" s="355"/>
      <c r="AQ67" s="355"/>
      <c r="AR67" s="355"/>
      <c r="AS67" s="355"/>
      <c r="AT67" s="355"/>
      <c r="AU67" s="355"/>
      <c r="AV67" s="253"/>
      <c r="AW67" s="355" t="s">
        <v>30</v>
      </c>
      <c r="AX67" s="355"/>
      <c r="AY67" s="355" t="s">
        <v>31</v>
      </c>
      <c r="AZ67" s="355"/>
      <c r="BA67" s="355"/>
      <c r="BB67" s="352" t="s">
        <v>32</v>
      </c>
      <c r="BC67" s="352" t="s">
        <v>33</v>
      </c>
      <c r="BD67" s="352" t="s">
        <v>34</v>
      </c>
      <c r="BE67" s="341" t="s">
        <v>35</v>
      </c>
      <c r="BF67" s="341" t="s">
        <v>36</v>
      </c>
      <c r="BG67" s="341" t="s">
        <v>37</v>
      </c>
      <c r="BH67" s="341" t="s">
        <v>38</v>
      </c>
      <c r="BI67" s="260"/>
    </row>
    <row r="68" spans="1:68" ht="15.75" customHeight="1" thickBot="1" x14ac:dyDescent="0.3">
      <c r="A68" s="342"/>
      <c r="B68" s="342"/>
      <c r="C68" s="359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253"/>
      <c r="AA68" s="253"/>
      <c r="AB68" s="355"/>
      <c r="AC68" s="355"/>
      <c r="AD68" s="355"/>
      <c r="AE68" s="355"/>
      <c r="AF68" s="355"/>
      <c r="AG68" s="355"/>
      <c r="AH68" s="355"/>
      <c r="AI68" s="355"/>
      <c r="AJ68" s="355"/>
      <c r="AK68" s="355"/>
      <c r="AL68" s="355"/>
      <c r="AM68" s="355"/>
      <c r="AN68" s="355"/>
      <c r="AO68" s="355"/>
      <c r="AP68" s="355"/>
      <c r="AQ68" s="355"/>
      <c r="AR68" s="355"/>
      <c r="AS68" s="355"/>
      <c r="AT68" s="355"/>
      <c r="AU68" s="355"/>
      <c r="AV68" s="253"/>
      <c r="AW68" s="355"/>
      <c r="AX68" s="355"/>
      <c r="AY68" s="355"/>
      <c r="AZ68" s="355"/>
      <c r="BA68" s="355"/>
      <c r="BB68" s="352"/>
      <c r="BC68" s="352"/>
      <c r="BD68" s="352"/>
      <c r="BE68" s="341"/>
      <c r="BF68" s="341"/>
      <c r="BG68" s="341"/>
      <c r="BH68" s="341"/>
      <c r="BI68" s="260"/>
    </row>
    <row r="69" spans="1:68" ht="24.75" customHeight="1" thickBot="1" x14ac:dyDescent="0.3">
      <c r="A69" s="342" t="s">
        <v>79</v>
      </c>
      <c r="B69" s="342"/>
      <c r="C69" s="359"/>
      <c r="D69" s="343" t="s">
        <v>40</v>
      </c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4" t="s">
        <v>26</v>
      </c>
      <c r="S69" s="344"/>
      <c r="T69" s="344"/>
      <c r="U69" s="344"/>
      <c r="V69" s="344"/>
      <c r="W69" s="344"/>
      <c r="X69" s="344"/>
      <c r="Y69" s="345" t="s">
        <v>41</v>
      </c>
      <c r="Z69" s="251"/>
      <c r="AA69" s="251"/>
      <c r="AB69" s="346" t="s">
        <v>42</v>
      </c>
      <c r="AC69" s="346"/>
      <c r="AD69" s="346"/>
      <c r="AE69" s="346"/>
      <c r="AF69" s="346"/>
      <c r="AG69" s="346"/>
      <c r="AH69" s="346"/>
      <c r="AI69" s="346"/>
      <c r="AJ69" s="346"/>
      <c r="AK69" s="346"/>
      <c r="AL69" s="346"/>
      <c r="AM69" s="346"/>
      <c r="AN69" s="346"/>
      <c r="AO69" s="346"/>
      <c r="AP69" s="346"/>
      <c r="AQ69" s="346"/>
      <c r="AR69" s="346"/>
      <c r="AS69" s="346"/>
      <c r="AT69" s="346"/>
      <c r="AU69" s="355"/>
      <c r="AV69" s="253"/>
      <c r="AW69" s="355"/>
      <c r="AX69" s="355"/>
      <c r="AY69" s="355"/>
      <c r="AZ69" s="355"/>
      <c r="BA69" s="355"/>
      <c r="BB69" s="352"/>
      <c r="BC69" s="352"/>
      <c r="BD69" s="352"/>
      <c r="BE69" s="341"/>
      <c r="BF69" s="341"/>
      <c r="BG69" s="341"/>
      <c r="BH69" s="341"/>
      <c r="BI69" s="260"/>
    </row>
    <row r="70" spans="1:68" ht="26.25" customHeight="1" thickBot="1" x14ac:dyDescent="0.3">
      <c r="A70" s="342"/>
      <c r="B70" s="342"/>
      <c r="C70" s="359"/>
      <c r="D70" s="347" t="s">
        <v>43</v>
      </c>
      <c r="E70" s="347"/>
      <c r="F70" s="347"/>
      <c r="G70" s="347"/>
      <c r="H70" s="347"/>
      <c r="I70" s="347"/>
      <c r="J70" s="347"/>
      <c r="K70" s="348" t="s">
        <v>44</v>
      </c>
      <c r="L70" s="348"/>
      <c r="M70" s="348"/>
      <c r="N70" s="348"/>
      <c r="O70" s="348"/>
      <c r="P70" s="348"/>
      <c r="Q70" s="348"/>
      <c r="R70" s="356" t="s">
        <v>27</v>
      </c>
      <c r="S70" s="356"/>
      <c r="T70" s="356"/>
      <c r="U70" s="356"/>
      <c r="V70" s="356"/>
      <c r="W70" s="356"/>
      <c r="X70" s="356"/>
      <c r="Y70" s="345"/>
      <c r="Z70" s="251"/>
      <c r="AA70" s="251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80"/>
      <c r="AV70" s="80"/>
      <c r="AW70" s="355"/>
      <c r="AX70" s="355"/>
      <c r="AY70" s="355"/>
      <c r="AZ70" s="355"/>
      <c r="BA70" s="355"/>
      <c r="BB70" s="352"/>
      <c r="BC70" s="352"/>
      <c r="BD70" s="352"/>
      <c r="BE70" s="341"/>
      <c r="BF70" s="341"/>
      <c r="BG70" s="341"/>
      <c r="BH70" s="341"/>
      <c r="BI70" s="260"/>
    </row>
    <row r="71" spans="1:68" ht="27.75" customHeight="1" thickBot="1" x14ac:dyDescent="0.3">
      <c r="A71" s="353" t="s">
        <v>1</v>
      </c>
      <c r="B71" s="353" t="s">
        <v>77</v>
      </c>
      <c r="C71" s="360" t="s">
        <v>45</v>
      </c>
      <c r="D71" s="354" t="s">
        <v>46</v>
      </c>
      <c r="E71" s="354" t="s">
        <v>47</v>
      </c>
      <c r="F71" s="347" t="s">
        <v>48</v>
      </c>
      <c r="G71" s="347"/>
      <c r="H71" s="347"/>
      <c r="I71" s="362"/>
      <c r="J71" s="347" t="s">
        <v>0</v>
      </c>
      <c r="K71" s="365" t="s">
        <v>46</v>
      </c>
      <c r="L71" s="354" t="s">
        <v>47</v>
      </c>
      <c r="M71" s="347" t="s">
        <v>48</v>
      </c>
      <c r="N71" s="347"/>
      <c r="O71" s="347"/>
      <c r="P71" s="362"/>
      <c r="Q71" s="347" t="s">
        <v>0</v>
      </c>
      <c r="R71" s="363" t="s">
        <v>46</v>
      </c>
      <c r="S71" s="345" t="s">
        <v>47</v>
      </c>
      <c r="T71" s="351" t="s">
        <v>48</v>
      </c>
      <c r="U71" s="351"/>
      <c r="V71" s="351"/>
      <c r="W71" s="364"/>
      <c r="X71" s="351" t="s">
        <v>0</v>
      </c>
      <c r="Y71" s="345"/>
      <c r="Z71" s="251"/>
      <c r="AA71" s="251"/>
      <c r="AB71" s="350" t="s">
        <v>49</v>
      </c>
      <c r="AC71" s="350"/>
      <c r="AD71" s="350" t="s">
        <v>50</v>
      </c>
      <c r="AE71" s="350"/>
      <c r="AF71" s="350" t="s">
        <v>51</v>
      </c>
      <c r="AG71" s="350"/>
      <c r="AH71" s="350" t="s">
        <v>52</v>
      </c>
      <c r="AI71" s="350"/>
      <c r="AJ71" s="350" t="s">
        <v>53</v>
      </c>
      <c r="AK71" s="350"/>
      <c r="AL71" s="350" t="s">
        <v>54</v>
      </c>
      <c r="AM71" s="350"/>
      <c r="AN71" s="350" t="s">
        <v>55</v>
      </c>
      <c r="AO71" s="350"/>
      <c r="AP71" s="350" t="s">
        <v>56</v>
      </c>
      <c r="AQ71" s="350"/>
      <c r="AR71" s="350" t="s">
        <v>57</v>
      </c>
      <c r="AS71" s="350"/>
      <c r="AT71" s="350"/>
      <c r="AU71" s="250"/>
      <c r="AV71" s="250"/>
      <c r="AW71" s="357" t="s">
        <v>58</v>
      </c>
      <c r="AX71" s="357"/>
      <c r="AY71" s="358" t="s">
        <v>59</v>
      </c>
      <c r="AZ71" s="358"/>
      <c r="BA71" s="358"/>
      <c r="BB71" s="352"/>
      <c r="BC71" s="352"/>
      <c r="BD71" s="352"/>
      <c r="BE71" s="341"/>
      <c r="BF71" s="341"/>
      <c r="BG71" s="341"/>
      <c r="BH71" s="341"/>
      <c r="BI71" s="260"/>
    </row>
    <row r="72" spans="1:68" ht="83.25" customHeight="1" thickBot="1" x14ac:dyDescent="0.3">
      <c r="A72" s="353"/>
      <c r="B72" s="353"/>
      <c r="C72" s="360"/>
      <c r="D72" s="354"/>
      <c r="E72" s="354"/>
      <c r="F72" s="252" t="s">
        <v>60</v>
      </c>
      <c r="G72" s="252" t="s">
        <v>61</v>
      </c>
      <c r="H72" s="252" t="s">
        <v>62</v>
      </c>
      <c r="I72" s="232" t="s">
        <v>63</v>
      </c>
      <c r="J72" s="347"/>
      <c r="K72" s="365"/>
      <c r="L72" s="354"/>
      <c r="M72" s="252" t="s">
        <v>60</v>
      </c>
      <c r="N72" s="252" t="s">
        <v>61</v>
      </c>
      <c r="O72" s="252" t="s">
        <v>64</v>
      </c>
      <c r="P72" s="232" t="s">
        <v>63</v>
      </c>
      <c r="Q72" s="347"/>
      <c r="R72" s="363"/>
      <c r="S72" s="345"/>
      <c r="T72" s="251" t="s">
        <v>60</v>
      </c>
      <c r="U72" s="251" t="s">
        <v>61</v>
      </c>
      <c r="V72" s="251" t="s">
        <v>65</v>
      </c>
      <c r="W72" s="233" t="s">
        <v>63</v>
      </c>
      <c r="X72" s="351"/>
      <c r="Y72" s="345"/>
      <c r="Z72" s="251" t="s">
        <v>93</v>
      </c>
      <c r="AA72" s="251"/>
      <c r="AB72" s="86" t="s">
        <v>66</v>
      </c>
      <c r="AC72" s="86" t="s">
        <v>67</v>
      </c>
      <c r="AD72" s="86" t="s">
        <v>66</v>
      </c>
      <c r="AE72" s="86" t="s">
        <v>67</v>
      </c>
      <c r="AF72" s="86" t="s">
        <v>66</v>
      </c>
      <c r="AG72" s="86" t="s">
        <v>67</v>
      </c>
      <c r="AH72" s="86" t="s">
        <v>66</v>
      </c>
      <c r="AI72" s="86" t="s">
        <v>67</v>
      </c>
      <c r="AJ72" s="86" t="s">
        <v>66</v>
      </c>
      <c r="AK72" s="86" t="s">
        <v>67</v>
      </c>
      <c r="AL72" s="86" t="s">
        <v>66</v>
      </c>
      <c r="AM72" s="86" t="s">
        <v>67</v>
      </c>
      <c r="AN72" s="86" t="s">
        <v>66</v>
      </c>
      <c r="AO72" s="86" t="s">
        <v>67</v>
      </c>
      <c r="AP72" s="86" t="s">
        <v>66</v>
      </c>
      <c r="AQ72" s="86" t="s">
        <v>67</v>
      </c>
      <c r="AR72" s="250" t="s">
        <v>66</v>
      </c>
      <c r="AS72" s="250" t="s">
        <v>67</v>
      </c>
      <c r="AT72" s="250" t="s">
        <v>0</v>
      </c>
      <c r="AU72" s="234" t="s">
        <v>68</v>
      </c>
      <c r="AV72" s="234" t="s">
        <v>94</v>
      </c>
      <c r="AW72" s="254" t="s">
        <v>69</v>
      </c>
      <c r="AX72" s="255" t="s">
        <v>70</v>
      </c>
      <c r="AY72" s="235" t="s">
        <v>71</v>
      </c>
      <c r="AZ72" s="255" t="s">
        <v>72</v>
      </c>
      <c r="BA72" s="255" t="s">
        <v>73</v>
      </c>
      <c r="BB72" s="361"/>
      <c r="BC72" s="352"/>
      <c r="BD72" s="352"/>
      <c r="BE72" s="341"/>
      <c r="BF72" s="341"/>
      <c r="BG72" s="341"/>
      <c r="BH72" s="341"/>
      <c r="BI72" s="260"/>
      <c r="BJ72" s="339" t="s">
        <v>98</v>
      </c>
    </row>
    <row r="73" spans="1:68" ht="33.75" customHeight="1" thickBot="1" x14ac:dyDescent="0.3">
      <c r="A73" s="261">
        <v>1</v>
      </c>
      <c r="B73" s="107" t="s">
        <v>18</v>
      </c>
      <c r="C73" s="126">
        <v>5288086.8094954873</v>
      </c>
      <c r="D73" s="262">
        <f t="shared" ref="D73:BA73" si="83">D7+D24+D40+D57</f>
        <v>1784</v>
      </c>
      <c r="E73" s="263">
        <f t="shared" si="83"/>
        <v>153</v>
      </c>
      <c r="F73" s="263">
        <f t="shared" si="83"/>
        <v>2</v>
      </c>
      <c r="G73" s="263">
        <f t="shared" si="83"/>
        <v>1</v>
      </c>
      <c r="H73" s="263">
        <f t="shared" si="83"/>
        <v>34</v>
      </c>
      <c r="I73" s="264">
        <f t="shared" si="83"/>
        <v>3</v>
      </c>
      <c r="J73" s="265">
        <f t="shared" si="83"/>
        <v>1977</v>
      </c>
      <c r="K73" s="266">
        <f t="shared" si="83"/>
        <v>2132</v>
      </c>
      <c r="L73" s="263">
        <f t="shared" si="83"/>
        <v>44</v>
      </c>
      <c r="M73" s="263">
        <f t="shared" si="83"/>
        <v>0</v>
      </c>
      <c r="N73" s="263">
        <f t="shared" si="83"/>
        <v>0</v>
      </c>
      <c r="O73" s="263">
        <f t="shared" si="83"/>
        <v>74</v>
      </c>
      <c r="P73" s="264">
        <f t="shared" si="83"/>
        <v>0</v>
      </c>
      <c r="Q73" s="265">
        <f t="shared" si="83"/>
        <v>2250</v>
      </c>
      <c r="R73" s="266">
        <f t="shared" si="83"/>
        <v>1527</v>
      </c>
      <c r="S73" s="263">
        <f t="shared" si="83"/>
        <v>23</v>
      </c>
      <c r="T73" s="263">
        <f t="shared" si="83"/>
        <v>1</v>
      </c>
      <c r="U73" s="263">
        <f t="shared" si="83"/>
        <v>1</v>
      </c>
      <c r="V73" s="263">
        <f t="shared" si="83"/>
        <v>52</v>
      </c>
      <c r="W73" s="264">
        <f t="shared" si="83"/>
        <v>0</v>
      </c>
      <c r="X73" s="267">
        <f t="shared" si="83"/>
        <v>1604</v>
      </c>
      <c r="Y73" s="268">
        <f t="shared" si="83"/>
        <v>5831</v>
      </c>
      <c r="Z73" s="269">
        <f>D73+E73+I73+K73+L73+P73+R73+S73+W73</f>
        <v>5666</v>
      </c>
      <c r="AA73" s="269">
        <f>Y73-Z73</f>
        <v>165</v>
      </c>
      <c r="AB73" s="263">
        <f t="shared" si="83"/>
        <v>50</v>
      </c>
      <c r="AC73" s="263">
        <f t="shared" si="83"/>
        <v>31</v>
      </c>
      <c r="AD73" s="263">
        <f t="shared" si="83"/>
        <v>115</v>
      </c>
      <c r="AE73" s="263">
        <f t="shared" si="83"/>
        <v>179</v>
      </c>
      <c r="AF73" s="263">
        <f t="shared" si="83"/>
        <v>527</v>
      </c>
      <c r="AG73" s="263">
        <f t="shared" si="83"/>
        <v>704</v>
      </c>
      <c r="AH73" s="263">
        <f t="shared" si="83"/>
        <v>430</v>
      </c>
      <c r="AI73" s="263">
        <f t="shared" si="83"/>
        <v>498</v>
      </c>
      <c r="AJ73" s="263">
        <f t="shared" si="83"/>
        <v>372</v>
      </c>
      <c r="AK73" s="263">
        <f t="shared" si="83"/>
        <v>349</v>
      </c>
      <c r="AL73" s="263">
        <f t="shared" si="83"/>
        <v>339</v>
      </c>
      <c r="AM73" s="263">
        <f t="shared" si="83"/>
        <v>341</v>
      </c>
      <c r="AN73" s="263">
        <f t="shared" si="83"/>
        <v>361</v>
      </c>
      <c r="AO73" s="263">
        <f t="shared" si="83"/>
        <v>355</v>
      </c>
      <c r="AP73" s="263">
        <f t="shared" si="83"/>
        <v>619</v>
      </c>
      <c r="AQ73" s="263">
        <f t="shared" si="83"/>
        <v>393</v>
      </c>
      <c r="AR73" s="270">
        <f t="shared" si="83"/>
        <v>2813</v>
      </c>
      <c r="AS73" s="271">
        <f t="shared" si="83"/>
        <v>2850</v>
      </c>
      <c r="AT73" s="271">
        <f t="shared" si="83"/>
        <v>5663</v>
      </c>
      <c r="AU73" s="272">
        <f t="shared" si="83"/>
        <v>5663</v>
      </c>
      <c r="AV73" s="272">
        <f>AU73/C73*100000</f>
        <v>107.08976996805923</v>
      </c>
      <c r="AW73" s="273">
        <f t="shared" si="83"/>
        <v>22221</v>
      </c>
      <c r="AX73" s="274">
        <f t="shared" si="83"/>
        <v>2094</v>
      </c>
      <c r="AY73" s="275">
        <f t="shared" si="83"/>
        <v>26175</v>
      </c>
      <c r="AZ73" s="276">
        <f t="shared" si="83"/>
        <v>23501</v>
      </c>
      <c r="BA73" s="274">
        <f t="shared" si="83"/>
        <v>527</v>
      </c>
      <c r="BB73" s="277">
        <f t="shared" ref="BB73:BB81" si="84">((D73+E73))/(C73*0.00144)*100</f>
        <v>25.437155957302117</v>
      </c>
      <c r="BC73" s="278">
        <f t="shared" ref="BC73:BC81" si="85">(D73+E73)/(J73+Q73)*100</f>
        <v>45.824461793233972</v>
      </c>
      <c r="BD73" s="278">
        <f t="shared" ref="BD73:BD81" si="86">(AU73)/(C73*0.00272)*100</f>
        <v>39.371238958845304</v>
      </c>
      <c r="BE73" s="278">
        <f t="shared" ref="BE73:BE81" si="87">(E73+F73+G73+H73+I73+L73+M73+N73+O73+P73+S73+T73+U73+V73+W73)/Y73*100</f>
        <v>6.654090207511576</v>
      </c>
      <c r="BF73" s="279">
        <f t="shared" ref="BF73:BF81" si="88">((D73+E73))/(C73)*100000</f>
        <v>36.629504578515053</v>
      </c>
      <c r="BG73" s="279">
        <f t="shared" ref="BG73:BG81" si="89">(AU73)/(C73)*100000</f>
        <v>107.08976996805923</v>
      </c>
      <c r="BH73" s="333">
        <f t="shared" ref="BH73:BH81" si="90">AX73/AW73*100</f>
        <v>9.4235182935061435</v>
      </c>
      <c r="BI73" s="260"/>
      <c r="BJ73" s="338"/>
      <c r="BO73">
        <f>(D73+E73)/Y81</f>
        <v>5.2914678154733774E-3</v>
      </c>
      <c r="BP73">
        <f>X73/Y73</f>
        <v>0.27508146115589094</v>
      </c>
    </row>
    <row r="74" spans="1:68" ht="33.75" customHeight="1" thickBot="1" x14ac:dyDescent="0.3">
      <c r="A74" s="280">
        <v>2</v>
      </c>
      <c r="B74" s="108" t="s">
        <v>19</v>
      </c>
      <c r="C74" s="127">
        <v>9916595.109658068</v>
      </c>
      <c r="D74" s="281">
        <f t="shared" ref="D74:H80" si="91">D8+D25+D41+D58</f>
        <v>3833</v>
      </c>
      <c r="E74" s="282">
        <f t="shared" si="91"/>
        <v>138</v>
      </c>
      <c r="F74" s="282">
        <f t="shared" si="91"/>
        <v>49</v>
      </c>
      <c r="G74" s="282">
        <f t="shared" si="91"/>
        <v>13</v>
      </c>
      <c r="H74" s="282">
        <f t="shared" si="91"/>
        <v>172</v>
      </c>
      <c r="I74" s="283">
        <v>2</v>
      </c>
      <c r="J74" s="284">
        <f t="shared" ref="J74:P80" si="92">J8+J25+J41+J58</f>
        <v>4207</v>
      </c>
      <c r="K74" s="285">
        <f t="shared" si="92"/>
        <v>3628</v>
      </c>
      <c r="L74" s="282">
        <f t="shared" si="92"/>
        <v>17</v>
      </c>
      <c r="M74" s="282">
        <f t="shared" si="92"/>
        <v>4</v>
      </c>
      <c r="N74" s="282">
        <f t="shared" si="92"/>
        <v>1</v>
      </c>
      <c r="O74" s="282">
        <f t="shared" si="92"/>
        <v>7</v>
      </c>
      <c r="P74" s="283">
        <f t="shared" si="92"/>
        <v>39</v>
      </c>
      <c r="Q74" s="286">
        <f t="shared" ref="Q74:Q81" si="93">SUM(K74:P74)</f>
        <v>3696</v>
      </c>
      <c r="R74" s="285">
        <f t="shared" ref="R74:W80" si="94">R8+R25+R41+R58</f>
        <v>2512</v>
      </c>
      <c r="S74" s="282">
        <f t="shared" si="94"/>
        <v>9</v>
      </c>
      <c r="T74" s="282">
        <f t="shared" si="94"/>
        <v>0</v>
      </c>
      <c r="U74" s="282">
        <f t="shared" si="94"/>
        <v>0</v>
      </c>
      <c r="V74" s="282">
        <f t="shared" si="94"/>
        <v>1</v>
      </c>
      <c r="W74" s="283">
        <f t="shared" si="94"/>
        <v>37</v>
      </c>
      <c r="X74" s="286">
        <f t="shared" ref="X74:X81" si="95">SUM(R74:W74)</f>
        <v>2559</v>
      </c>
      <c r="Y74" s="287">
        <f t="shared" ref="Y74:Y80" si="96">J74+Q74+X74</f>
        <v>10462</v>
      </c>
      <c r="Z74" s="269">
        <f t="shared" ref="Z74:Z80" si="97">D74+E74+I74+K74+L74+P74+R74+S74+W74</f>
        <v>10215</v>
      </c>
      <c r="AA74" s="269">
        <f t="shared" ref="AA74:AA80" si="98">Y74-Z74</f>
        <v>247</v>
      </c>
      <c r="AB74" s="282">
        <f t="shared" ref="AB74:AK74" si="99">AB8+AB25+AB41+AB58</f>
        <v>438</v>
      </c>
      <c r="AC74" s="282">
        <f t="shared" si="99"/>
        <v>373</v>
      </c>
      <c r="AD74" s="282">
        <f t="shared" si="99"/>
        <v>325</v>
      </c>
      <c r="AE74" s="282">
        <f t="shared" si="99"/>
        <v>422</v>
      </c>
      <c r="AF74" s="282">
        <f t="shared" si="99"/>
        <v>692</v>
      </c>
      <c r="AG74" s="282">
        <f t="shared" si="99"/>
        <v>1016</v>
      </c>
      <c r="AH74" s="282">
        <f t="shared" si="99"/>
        <v>643</v>
      </c>
      <c r="AI74" s="282">
        <f t="shared" si="99"/>
        <v>1006</v>
      </c>
      <c r="AJ74" s="282">
        <f t="shared" si="99"/>
        <v>496</v>
      </c>
      <c r="AK74" s="282">
        <f t="shared" si="99"/>
        <v>806</v>
      </c>
      <c r="AL74" s="282">
        <f t="shared" ref="AL74:AQ80" si="100">AL8+AL25+AL41+AL58</f>
        <v>561</v>
      </c>
      <c r="AM74" s="282">
        <f t="shared" si="100"/>
        <v>751</v>
      </c>
      <c r="AN74" s="282">
        <f t="shared" si="100"/>
        <v>702</v>
      </c>
      <c r="AO74" s="282">
        <f t="shared" si="100"/>
        <v>692</v>
      </c>
      <c r="AP74" s="282">
        <f t="shared" si="100"/>
        <v>719</v>
      </c>
      <c r="AQ74" s="282">
        <f t="shared" si="100"/>
        <v>495</v>
      </c>
      <c r="AR74" s="288">
        <f t="shared" ref="AR74:AS81" si="101">AP74+AN74+AL74+AJ74+AH74+AF74+AD74+AB74</f>
        <v>4576</v>
      </c>
      <c r="AS74" s="289">
        <f t="shared" si="101"/>
        <v>5561</v>
      </c>
      <c r="AT74" s="289">
        <f t="shared" ref="AT74:AT81" si="102">SUM(AR74:AS74)</f>
        <v>10137</v>
      </c>
      <c r="AU74" s="290">
        <f t="shared" ref="AU74:AU81" si="103">D74+E74+K74+L74+R74+S74</f>
        <v>10137</v>
      </c>
      <c r="AV74" s="272">
        <f t="shared" ref="AV74:AV80" si="104">AU74/C74*100000</f>
        <v>102.22258636058736</v>
      </c>
      <c r="AW74" s="291">
        <f t="shared" ref="AW74:BA80" si="105">AW8+AW25+AW41+AW58</f>
        <v>70341</v>
      </c>
      <c r="AX74" s="292">
        <f t="shared" si="105"/>
        <v>4245</v>
      </c>
      <c r="AY74" s="293">
        <f t="shared" si="105"/>
        <v>693766</v>
      </c>
      <c r="AZ74" s="294">
        <f t="shared" si="105"/>
        <v>1452</v>
      </c>
      <c r="BA74" s="292">
        <f t="shared" si="105"/>
        <v>82</v>
      </c>
      <c r="BB74" s="295">
        <f t="shared" si="84"/>
        <v>27.808323909515494</v>
      </c>
      <c r="BC74" s="296">
        <f t="shared" si="85"/>
        <v>50.246741743641657</v>
      </c>
      <c r="BD74" s="296">
        <f t="shared" si="86"/>
        <v>37.581833220804164</v>
      </c>
      <c r="BE74" s="296">
        <f t="shared" si="87"/>
        <v>4.6740584974192316</v>
      </c>
      <c r="BF74" s="297">
        <f t="shared" si="88"/>
        <v>40.043986429702315</v>
      </c>
      <c r="BG74" s="297">
        <f t="shared" si="89"/>
        <v>102.22258636058736</v>
      </c>
      <c r="BH74" s="334">
        <f t="shared" si="90"/>
        <v>6.0348871923913503</v>
      </c>
      <c r="BI74" s="260"/>
      <c r="BJ74" s="338"/>
    </row>
    <row r="75" spans="1:68" ht="33.75" customHeight="1" thickBot="1" x14ac:dyDescent="0.3">
      <c r="A75" s="280">
        <v>3</v>
      </c>
      <c r="B75" s="108" t="s">
        <v>20</v>
      </c>
      <c r="C75" s="158">
        <v>4381706.5492888819</v>
      </c>
      <c r="D75" s="281">
        <f t="shared" si="91"/>
        <v>1162</v>
      </c>
      <c r="E75" s="294">
        <f t="shared" si="91"/>
        <v>130</v>
      </c>
      <c r="F75" s="294">
        <f t="shared" si="91"/>
        <v>15</v>
      </c>
      <c r="G75" s="294">
        <f t="shared" si="91"/>
        <v>1</v>
      </c>
      <c r="H75" s="294">
        <f t="shared" si="91"/>
        <v>3</v>
      </c>
      <c r="I75" s="283">
        <v>0</v>
      </c>
      <c r="J75" s="284">
        <f t="shared" si="92"/>
        <v>1311</v>
      </c>
      <c r="K75" s="285">
        <f t="shared" si="92"/>
        <v>1444</v>
      </c>
      <c r="L75" s="282">
        <f t="shared" si="92"/>
        <v>9</v>
      </c>
      <c r="M75" s="282">
        <f t="shared" si="92"/>
        <v>0</v>
      </c>
      <c r="N75" s="282">
        <f t="shared" si="92"/>
        <v>0</v>
      </c>
      <c r="O75" s="282">
        <f t="shared" si="92"/>
        <v>145</v>
      </c>
      <c r="P75" s="283">
        <f t="shared" si="92"/>
        <v>0</v>
      </c>
      <c r="Q75" s="286">
        <f t="shared" si="93"/>
        <v>1598</v>
      </c>
      <c r="R75" s="285">
        <f t="shared" si="94"/>
        <v>1365</v>
      </c>
      <c r="S75" s="282">
        <f t="shared" si="94"/>
        <v>16</v>
      </c>
      <c r="T75" s="282">
        <f t="shared" si="94"/>
        <v>0</v>
      </c>
      <c r="U75" s="282">
        <f t="shared" si="94"/>
        <v>0</v>
      </c>
      <c r="V75" s="282">
        <f t="shared" si="94"/>
        <v>89</v>
      </c>
      <c r="W75" s="283">
        <f t="shared" si="94"/>
        <v>0</v>
      </c>
      <c r="X75" s="286">
        <f t="shared" si="95"/>
        <v>1470</v>
      </c>
      <c r="Y75" s="287">
        <f t="shared" si="96"/>
        <v>4379</v>
      </c>
      <c r="Z75" s="269">
        <f t="shared" si="97"/>
        <v>4126</v>
      </c>
      <c r="AA75" s="269">
        <f t="shared" si="98"/>
        <v>253</v>
      </c>
      <c r="AB75" s="282">
        <f t="shared" ref="AB75:AK75" si="106">AB9+AB26+AB42+AB59</f>
        <v>412</v>
      </c>
      <c r="AC75" s="282">
        <f t="shared" si="106"/>
        <v>304</v>
      </c>
      <c r="AD75" s="282">
        <f t="shared" si="106"/>
        <v>276</v>
      </c>
      <c r="AE75" s="282">
        <f t="shared" si="106"/>
        <v>248</v>
      </c>
      <c r="AF75" s="282">
        <f t="shared" si="106"/>
        <v>340</v>
      </c>
      <c r="AG75" s="282">
        <f t="shared" si="106"/>
        <v>392</v>
      </c>
      <c r="AH75" s="282">
        <f t="shared" si="106"/>
        <v>288</v>
      </c>
      <c r="AI75" s="282">
        <f t="shared" si="106"/>
        <v>365</v>
      </c>
      <c r="AJ75" s="282">
        <f t="shared" si="106"/>
        <v>183</v>
      </c>
      <c r="AK75" s="282">
        <f t="shared" si="106"/>
        <v>242</v>
      </c>
      <c r="AL75" s="282">
        <f t="shared" si="100"/>
        <v>183</v>
      </c>
      <c r="AM75" s="282">
        <f t="shared" si="100"/>
        <v>195</v>
      </c>
      <c r="AN75" s="282">
        <f t="shared" si="100"/>
        <v>162</v>
      </c>
      <c r="AO75" s="282">
        <f t="shared" si="100"/>
        <v>209</v>
      </c>
      <c r="AP75" s="282">
        <f t="shared" si="100"/>
        <v>180</v>
      </c>
      <c r="AQ75" s="282">
        <f t="shared" si="100"/>
        <v>147</v>
      </c>
      <c r="AR75" s="288">
        <f t="shared" si="101"/>
        <v>2024</v>
      </c>
      <c r="AS75" s="289">
        <f t="shared" si="101"/>
        <v>2102</v>
      </c>
      <c r="AT75" s="289">
        <f t="shared" si="102"/>
        <v>4126</v>
      </c>
      <c r="AU75" s="290">
        <f t="shared" si="103"/>
        <v>4126</v>
      </c>
      <c r="AV75" s="272">
        <f t="shared" si="104"/>
        <v>94.16422468249543</v>
      </c>
      <c r="AW75" s="291">
        <f t="shared" si="105"/>
        <v>7909</v>
      </c>
      <c r="AX75" s="292">
        <f t="shared" si="105"/>
        <v>1112</v>
      </c>
      <c r="AY75" s="293">
        <f t="shared" si="105"/>
        <v>880</v>
      </c>
      <c r="AZ75" s="294">
        <f t="shared" si="105"/>
        <v>688</v>
      </c>
      <c r="BA75" s="292">
        <f t="shared" si="105"/>
        <v>55</v>
      </c>
      <c r="BB75" s="295">
        <f t="shared" si="84"/>
        <v>20.47654748508511</v>
      </c>
      <c r="BC75" s="296">
        <f t="shared" si="85"/>
        <v>44.413887933997934</v>
      </c>
      <c r="BD75" s="296">
        <f t="shared" si="86"/>
        <v>34.619200250917437</v>
      </c>
      <c r="BE75" s="296">
        <f t="shared" si="87"/>
        <v>9.3171957067823712</v>
      </c>
      <c r="BF75" s="297">
        <f t="shared" si="88"/>
        <v>29.486228378522565</v>
      </c>
      <c r="BG75" s="297">
        <f t="shared" si="89"/>
        <v>94.16422468249543</v>
      </c>
      <c r="BH75" s="334">
        <f t="shared" si="90"/>
        <v>14.059931723353142</v>
      </c>
      <c r="BI75" s="260"/>
      <c r="BJ75" s="338"/>
    </row>
    <row r="76" spans="1:68" s="79" customFormat="1" ht="33.75" customHeight="1" thickBot="1" x14ac:dyDescent="0.3">
      <c r="A76" s="298">
        <v>4</v>
      </c>
      <c r="B76" s="109" t="s">
        <v>21</v>
      </c>
      <c r="C76" s="127">
        <v>1279245.5272851405</v>
      </c>
      <c r="D76" s="281">
        <f t="shared" si="91"/>
        <v>245</v>
      </c>
      <c r="E76" s="294">
        <f t="shared" si="91"/>
        <v>4</v>
      </c>
      <c r="F76" s="294">
        <f t="shared" si="91"/>
        <v>2</v>
      </c>
      <c r="G76" s="294">
        <f t="shared" si="91"/>
        <v>2</v>
      </c>
      <c r="H76" s="294">
        <f t="shared" si="91"/>
        <v>5</v>
      </c>
      <c r="I76" s="283">
        <v>2</v>
      </c>
      <c r="J76" s="284">
        <f t="shared" si="92"/>
        <v>260</v>
      </c>
      <c r="K76" s="285">
        <f t="shared" si="92"/>
        <v>1828</v>
      </c>
      <c r="L76" s="282">
        <f t="shared" si="92"/>
        <v>3</v>
      </c>
      <c r="M76" s="282">
        <f t="shared" si="92"/>
        <v>0</v>
      </c>
      <c r="N76" s="282">
        <f t="shared" si="92"/>
        <v>1</v>
      </c>
      <c r="O76" s="282">
        <f t="shared" si="92"/>
        <v>154</v>
      </c>
      <c r="P76" s="283">
        <f t="shared" si="92"/>
        <v>1</v>
      </c>
      <c r="Q76" s="286">
        <f t="shared" si="93"/>
        <v>1987</v>
      </c>
      <c r="R76" s="285">
        <f t="shared" si="94"/>
        <v>687</v>
      </c>
      <c r="S76" s="282">
        <f t="shared" si="94"/>
        <v>0</v>
      </c>
      <c r="T76" s="282">
        <f t="shared" si="94"/>
        <v>0</v>
      </c>
      <c r="U76" s="282">
        <f t="shared" si="94"/>
        <v>0</v>
      </c>
      <c r="V76" s="282">
        <f t="shared" si="94"/>
        <v>61</v>
      </c>
      <c r="W76" s="283">
        <f t="shared" si="94"/>
        <v>0</v>
      </c>
      <c r="X76" s="286">
        <f t="shared" si="95"/>
        <v>748</v>
      </c>
      <c r="Y76" s="287">
        <f t="shared" si="96"/>
        <v>2995</v>
      </c>
      <c r="Z76" s="269">
        <f t="shared" si="97"/>
        <v>2770</v>
      </c>
      <c r="AA76" s="269">
        <f t="shared" si="98"/>
        <v>225</v>
      </c>
      <c r="AB76" s="282">
        <f t="shared" ref="AB76:AK76" si="107">AB10+AB27+AB43+AB60</f>
        <v>370</v>
      </c>
      <c r="AC76" s="282">
        <f t="shared" si="107"/>
        <v>256</v>
      </c>
      <c r="AD76" s="282">
        <f t="shared" si="107"/>
        <v>227</v>
      </c>
      <c r="AE76" s="282">
        <f t="shared" si="107"/>
        <v>222</v>
      </c>
      <c r="AF76" s="282">
        <f t="shared" si="107"/>
        <v>167</v>
      </c>
      <c r="AG76" s="282">
        <f t="shared" si="107"/>
        <v>350</v>
      </c>
      <c r="AH76" s="282">
        <f t="shared" si="107"/>
        <v>109</v>
      </c>
      <c r="AI76" s="282">
        <f t="shared" si="107"/>
        <v>262</v>
      </c>
      <c r="AJ76" s="282">
        <f t="shared" si="107"/>
        <v>55</v>
      </c>
      <c r="AK76" s="282">
        <f t="shared" si="107"/>
        <v>163</v>
      </c>
      <c r="AL76" s="282">
        <f t="shared" si="100"/>
        <v>73</v>
      </c>
      <c r="AM76" s="282">
        <f t="shared" si="100"/>
        <v>141</v>
      </c>
      <c r="AN76" s="282">
        <f t="shared" si="100"/>
        <v>85</v>
      </c>
      <c r="AO76" s="282">
        <f t="shared" si="100"/>
        <v>100</v>
      </c>
      <c r="AP76" s="282">
        <f t="shared" si="100"/>
        <v>98</v>
      </c>
      <c r="AQ76" s="282">
        <f t="shared" si="100"/>
        <v>89</v>
      </c>
      <c r="AR76" s="288">
        <f t="shared" si="101"/>
        <v>1184</v>
      </c>
      <c r="AS76" s="289">
        <f t="shared" si="101"/>
        <v>1583</v>
      </c>
      <c r="AT76" s="289">
        <f t="shared" si="102"/>
        <v>2767</v>
      </c>
      <c r="AU76" s="290">
        <f t="shared" si="103"/>
        <v>2767</v>
      </c>
      <c r="AV76" s="272">
        <f t="shared" si="104"/>
        <v>216.29936872808335</v>
      </c>
      <c r="AW76" s="291">
        <f t="shared" si="105"/>
        <v>3684</v>
      </c>
      <c r="AX76" s="292">
        <f t="shared" si="105"/>
        <v>494</v>
      </c>
      <c r="AY76" s="293">
        <f t="shared" si="105"/>
        <v>2016</v>
      </c>
      <c r="AZ76" s="294">
        <f t="shared" si="105"/>
        <v>1079</v>
      </c>
      <c r="BA76" s="292">
        <f t="shared" si="105"/>
        <v>45</v>
      </c>
      <c r="BB76" s="295">
        <f t="shared" si="84"/>
        <v>13.517081981411064</v>
      </c>
      <c r="BC76" s="296">
        <f t="shared" si="85"/>
        <v>11.081441922563418</v>
      </c>
      <c r="BD76" s="296">
        <f t="shared" si="86"/>
        <v>79.521826738265915</v>
      </c>
      <c r="BE76" s="296">
        <f t="shared" si="87"/>
        <v>7.8464106844741242</v>
      </c>
      <c r="BF76" s="297">
        <f t="shared" si="88"/>
        <v>19.464598053231931</v>
      </c>
      <c r="BG76" s="297">
        <f t="shared" si="89"/>
        <v>216.29936872808335</v>
      </c>
      <c r="BH76" s="334">
        <f t="shared" si="90"/>
        <v>13.409337676438653</v>
      </c>
      <c r="BI76" s="299"/>
      <c r="BJ76" s="340"/>
    </row>
    <row r="77" spans="1:68" ht="33.75" customHeight="1" thickBot="1" x14ac:dyDescent="0.3">
      <c r="A77" s="280">
        <v>5</v>
      </c>
      <c r="B77" s="108" t="s">
        <v>74</v>
      </c>
      <c r="C77" s="127">
        <v>25260986.117455184</v>
      </c>
      <c r="D77" s="281">
        <f t="shared" si="91"/>
        <v>13348</v>
      </c>
      <c r="E77" s="294">
        <f t="shared" si="91"/>
        <v>1107</v>
      </c>
      <c r="F77" s="294">
        <f t="shared" si="91"/>
        <v>169</v>
      </c>
      <c r="G77" s="294">
        <f t="shared" si="91"/>
        <v>36</v>
      </c>
      <c r="H77" s="294">
        <f t="shared" si="91"/>
        <v>19</v>
      </c>
      <c r="I77" s="283">
        <v>3</v>
      </c>
      <c r="J77" s="284">
        <f t="shared" si="92"/>
        <v>14682</v>
      </c>
      <c r="K77" s="285">
        <f t="shared" si="92"/>
        <v>13799</v>
      </c>
      <c r="L77" s="282">
        <f t="shared" si="92"/>
        <v>106</v>
      </c>
      <c r="M77" s="282">
        <f t="shared" si="92"/>
        <v>0</v>
      </c>
      <c r="N77" s="282">
        <f t="shared" si="92"/>
        <v>5</v>
      </c>
      <c r="O77" s="282">
        <f t="shared" si="92"/>
        <v>30</v>
      </c>
      <c r="P77" s="283">
        <f t="shared" si="92"/>
        <v>1</v>
      </c>
      <c r="Q77" s="286">
        <f t="shared" si="93"/>
        <v>13941</v>
      </c>
      <c r="R77" s="285">
        <f t="shared" si="94"/>
        <v>16691</v>
      </c>
      <c r="S77" s="282">
        <f t="shared" si="94"/>
        <v>108</v>
      </c>
      <c r="T77" s="282">
        <f t="shared" si="94"/>
        <v>0</v>
      </c>
      <c r="U77" s="282">
        <f t="shared" si="94"/>
        <v>1</v>
      </c>
      <c r="V77" s="282">
        <f t="shared" si="94"/>
        <v>32</v>
      </c>
      <c r="W77" s="283">
        <f t="shared" si="94"/>
        <v>2</v>
      </c>
      <c r="X77" s="286">
        <f t="shared" si="95"/>
        <v>16834</v>
      </c>
      <c r="Y77" s="287">
        <f t="shared" si="96"/>
        <v>45457</v>
      </c>
      <c r="Z77" s="269">
        <f t="shared" si="97"/>
        <v>45165</v>
      </c>
      <c r="AA77" s="269">
        <f t="shared" si="98"/>
        <v>292</v>
      </c>
      <c r="AB77" s="282">
        <f t="shared" ref="AB77:AK77" si="108">AB11+AB28+AB44+AB61</f>
        <v>2818</v>
      </c>
      <c r="AC77" s="282">
        <f t="shared" si="108"/>
        <v>1841</v>
      </c>
      <c r="AD77" s="282">
        <f t="shared" si="108"/>
        <v>3540</v>
      </c>
      <c r="AE77" s="282">
        <f t="shared" si="108"/>
        <v>3984</v>
      </c>
      <c r="AF77" s="282">
        <f t="shared" si="108"/>
        <v>4345</v>
      </c>
      <c r="AG77" s="282">
        <f t="shared" si="108"/>
        <v>5674</v>
      </c>
      <c r="AH77" s="282">
        <f t="shared" si="108"/>
        <v>2883</v>
      </c>
      <c r="AI77" s="282">
        <f t="shared" si="108"/>
        <v>3647</v>
      </c>
      <c r="AJ77" s="282">
        <f t="shared" si="108"/>
        <v>1927</v>
      </c>
      <c r="AK77" s="282">
        <f t="shared" si="108"/>
        <v>2436</v>
      </c>
      <c r="AL77" s="282">
        <f t="shared" si="100"/>
        <v>1926</v>
      </c>
      <c r="AM77" s="282">
        <f t="shared" si="100"/>
        <v>2340</v>
      </c>
      <c r="AN77" s="282">
        <f t="shared" si="100"/>
        <v>2076</v>
      </c>
      <c r="AO77" s="282">
        <f t="shared" si="100"/>
        <v>1899</v>
      </c>
      <c r="AP77" s="282">
        <f t="shared" si="100"/>
        <v>2342</v>
      </c>
      <c r="AQ77" s="282">
        <f t="shared" si="100"/>
        <v>1481</v>
      </c>
      <c r="AR77" s="288">
        <f t="shared" si="101"/>
        <v>21857</v>
      </c>
      <c r="AS77" s="289">
        <f t="shared" si="101"/>
        <v>23302</v>
      </c>
      <c r="AT77" s="289">
        <f t="shared" si="102"/>
        <v>45159</v>
      </c>
      <c r="AU77" s="290">
        <f t="shared" si="103"/>
        <v>45159</v>
      </c>
      <c r="AV77" s="272">
        <f t="shared" si="104"/>
        <v>178.76974315264522</v>
      </c>
      <c r="AW77" s="291">
        <f t="shared" si="105"/>
        <v>26564</v>
      </c>
      <c r="AX77" s="292">
        <f t="shared" si="105"/>
        <v>13583</v>
      </c>
      <c r="AY77" s="293">
        <f t="shared" si="105"/>
        <v>0</v>
      </c>
      <c r="AZ77" s="294">
        <f t="shared" si="105"/>
        <v>4719</v>
      </c>
      <c r="BA77" s="292">
        <f t="shared" si="105"/>
        <v>181</v>
      </c>
      <c r="BB77" s="295">
        <f t="shared" si="84"/>
        <v>39.737935794628832</v>
      </c>
      <c r="BC77" s="296">
        <f t="shared" si="85"/>
        <v>50.50134507214478</v>
      </c>
      <c r="BD77" s="296">
        <f t="shared" si="86"/>
        <v>65.72417027670781</v>
      </c>
      <c r="BE77" s="296">
        <f t="shared" si="87"/>
        <v>3.5616076731856481</v>
      </c>
      <c r="BF77" s="297">
        <f t="shared" si="88"/>
        <v>57.222627544265521</v>
      </c>
      <c r="BG77" s="297">
        <f t="shared" si="89"/>
        <v>178.76974315264522</v>
      </c>
      <c r="BH77" s="334">
        <f t="shared" si="90"/>
        <v>51.133112483059783</v>
      </c>
      <c r="BI77" s="260"/>
      <c r="BJ77" s="338"/>
    </row>
    <row r="78" spans="1:68" ht="33.75" customHeight="1" thickBot="1" x14ac:dyDescent="0.3">
      <c r="A78" s="280">
        <v>6</v>
      </c>
      <c r="B78" s="108" t="s">
        <v>23</v>
      </c>
      <c r="C78" s="127">
        <v>97908092.930028051</v>
      </c>
      <c r="D78" s="281">
        <f t="shared" si="91"/>
        <v>79668</v>
      </c>
      <c r="E78" s="294">
        <f t="shared" si="91"/>
        <v>5109</v>
      </c>
      <c r="F78" s="294">
        <f t="shared" si="91"/>
        <v>524</v>
      </c>
      <c r="G78" s="294">
        <f t="shared" si="91"/>
        <v>644</v>
      </c>
      <c r="H78" s="294">
        <f t="shared" si="91"/>
        <v>509</v>
      </c>
      <c r="I78" s="283">
        <v>72</v>
      </c>
      <c r="J78" s="284">
        <f t="shared" si="92"/>
        <v>86526</v>
      </c>
      <c r="K78" s="285">
        <f t="shared" si="92"/>
        <v>96746</v>
      </c>
      <c r="L78" s="282">
        <f t="shared" si="92"/>
        <v>1618</v>
      </c>
      <c r="M78" s="282">
        <f t="shared" si="92"/>
        <v>77</v>
      </c>
      <c r="N78" s="282">
        <f t="shared" si="92"/>
        <v>234</v>
      </c>
      <c r="O78" s="282">
        <f t="shared" si="92"/>
        <v>685</v>
      </c>
      <c r="P78" s="283">
        <f t="shared" si="92"/>
        <v>99</v>
      </c>
      <c r="Q78" s="286">
        <f t="shared" si="93"/>
        <v>99459</v>
      </c>
      <c r="R78" s="285">
        <f t="shared" si="94"/>
        <v>34650</v>
      </c>
      <c r="S78" s="282">
        <f t="shared" si="94"/>
        <v>493</v>
      </c>
      <c r="T78" s="282">
        <f t="shared" si="94"/>
        <v>32</v>
      </c>
      <c r="U78" s="282">
        <f t="shared" si="94"/>
        <v>96</v>
      </c>
      <c r="V78" s="282">
        <f t="shared" si="94"/>
        <v>464</v>
      </c>
      <c r="W78" s="283">
        <f t="shared" si="94"/>
        <v>19</v>
      </c>
      <c r="X78" s="286">
        <f t="shared" si="95"/>
        <v>35754</v>
      </c>
      <c r="Y78" s="287">
        <f t="shared" si="96"/>
        <v>221739</v>
      </c>
      <c r="Z78" s="269">
        <f t="shared" si="97"/>
        <v>218474</v>
      </c>
      <c r="AA78" s="269">
        <f t="shared" si="98"/>
        <v>3265</v>
      </c>
      <c r="AB78" s="282">
        <f t="shared" ref="AB78:AK78" si="109">AB12+AB29+AB45+AB62</f>
        <v>1320</v>
      </c>
      <c r="AC78" s="282">
        <f t="shared" si="109"/>
        <v>1198</v>
      </c>
      <c r="AD78" s="282">
        <f t="shared" si="109"/>
        <v>4858</v>
      </c>
      <c r="AE78" s="282">
        <f t="shared" si="109"/>
        <v>7139</v>
      </c>
      <c r="AF78" s="282">
        <f t="shared" si="109"/>
        <v>20096</v>
      </c>
      <c r="AG78" s="282">
        <f t="shared" si="109"/>
        <v>25804</v>
      </c>
      <c r="AH78" s="282">
        <f t="shared" si="109"/>
        <v>18987</v>
      </c>
      <c r="AI78" s="282">
        <f t="shared" si="109"/>
        <v>20158</v>
      </c>
      <c r="AJ78" s="282">
        <f t="shared" si="109"/>
        <v>17609</v>
      </c>
      <c r="AK78" s="282">
        <f t="shared" si="109"/>
        <v>17157</v>
      </c>
      <c r="AL78" s="282">
        <f t="shared" si="100"/>
        <v>18119</v>
      </c>
      <c r="AM78" s="282">
        <f t="shared" si="100"/>
        <v>14935</v>
      </c>
      <c r="AN78" s="282">
        <f t="shared" si="100"/>
        <v>15335</v>
      </c>
      <c r="AO78" s="282">
        <f t="shared" si="100"/>
        <v>11466</v>
      </c>
      <c r="AP78" s="282">
        <f t="shared" si="100"/>
        <v>14999</v>
      </c>
      <c r="AQ78" s="282">
        <f t="shared" si="100"/>
        <v>9104</v>
      </c>
      <c r="AR78" s="288">
        <f t="shared" si="101"/>
        <v>111323</v>
      </c>
      <c r="AS78" s="289">
        <f t="shared" si="101"/>
        <v>106961</v>
      </c>
      <c r="AT78" s="289">
        <f t="shared" si="102"/>
        <v>218284</v>
      </c>
      <c r="AU78" s="290">
        <f t="shared" si="103"/>
        <v>218284</v>
      </c>
      <c r="AV78" s="272">
        <f t="shared" si="104"/>
        <v>222.94786208939948</v>
      </c>
      <c r="AW78" s="291">
        <f t="shared" si="105"/>
        <v>682375</v>
      </c>
      <c r="AX78" s="292">
        <f t="shared" si="105"/>
        <v>91640</v>
      </c>
      <c r="AY78" s="293">
        <f t="shared" si="105"/>
        <v>252633</v>
      </c>
      <c r="AZ78" s="294">
        <f t="shared" si="105"/>
        <v>91347</v>
      </c>
      <c r="BA78" s="292">
        <f t="shared" si="105"/>
        <v>1415</v>
      </c>
      <c r="BB78" s="295">
        <f t="shared" si="84"/>
        <v>60.130797061629373</v>
      </c>
      <c r="BC78" s="296">
        <f t="shared" si="85"/>
        <v>45.582708282926042</v>
      </c>
      <c r="BD78" s="296">
        <f t="shared" si="86"/>
        <v>81.966125768161561</v>
      </c>
      <c r="BE78" s="296">
        <f t="shared" si="87"/>
        <v>4.8142185181677561</v>
      </c>
      <c r="BF78" s="297">
        <f t="shared" si="88"/>
        <v>86.588347768746303</v>
      </c>
      <c r="BG78" s="297">
        <f t="shared" si="89"/>
        <v>222.94786208939948</v>
      </c>
      <c r="BH78" s="334">
        <f t="shared" si="90"/>
        <v>13.429565854552116</v>
      </c>
      <c r="BI78" s="260"/>
      <c r="BJ78" s="338"/>
    </row>
    <row r="79" spans="1:68" ht="33.75" customHeight="1" thickBot="1" x14ac:dyDescent="0.3">
      <c r="A79" s="280">
        <v>7</v>
      </c>
      <c r="B79" s="108" t="s">
        <v>24</v>
      </c>
      <c r="C79" s="127">
        <v>43933652.839999996</v>
      </c>
      <c r="D79" s="281">
        <f t="shared" si="91"/>
        <v>28146</v>
      </c>
      <c r="E79" s="282">
        <f t="shared" si="91"/>
        <v>2369</v>
      </c>
      <c r="F79" s="282">
        <f t="shared" si="91"/>
        <v>519</v>
      </c>
      <c r="G79" s="282">
        <f t="shared" si="91"/>
        <v>357</v>
      </c>
      <c r="H79" s="282">
        <f t="shared" si="91"/>
        <v>1995</v>
      </c>
      <c r="I79" s="283">
        <v>39</v>
      </c>
      <c r="J79" s="284">
        <f t="shared" si="92"/>
        <v>33425</v>
      </c>
      <c r="K79" s="285">
        <f t="shared" si="92"/>
        <v>24960</v>
      </c>
      <c r="L79" s="282">
        <f t="shared" si="92"/>
        <v>403</v>
      </c>
      <c r="M79" s="282">
        <f t="shared" si="92"/>
        <v>3</v>
      </c>
      <c r="N79" s="282">
        <f t="shared" si="92"/>
        <v>56</v>
      </c>
      <c r="O79" s="282">
        <f t="shared" si="92"/>
        <v>1150</v>
      </c>
      <c r="P79" s="283">
        <f t="shared" si="92"/>
        <v>29</v>
      </c>
      <c r="Q79" s="286">
        <f t="shared" si="93"/>
        <v>26601</v>
      </c>
      <c r="R79" s="285">
        <f t="shared" si="94"/>
        <v>11891</v>
      </c>
      <c r="S79" s="282">
        <f t="shared" si="94"/>
        <v>218</v>
      </c>
      <c r="T79" s="282">
        <f t="shared" si="94"/>
        <v>10</v>
      </c>
      <c r="U79" s="282">
        <f t="shared" si="94"/>
        <v>40</v>
      </c>
      <c r="V79" s="282">
        <f t="shared" si="94"/>
        <v>641</v>
      </c>
      <c r="W79" s="283">
        <f t="shared" si="94"/>
        <v>4</v>
      </c>
      <c r="X79" s="286">
        <f t="shared" si="95"/>
        <v>12804</v>
      </c>
      <c r="Y79" s="287">
        <f t="shared" si="96"/>
        <v>72830</v>
      </c>
      <c r="Z79" s="269">
        <f t="shared" si="97"/>
        <v>68059</v>
      </c>
      <c r="AA79" s="269">
        <f t="shared" si="98"/>
        <v>4771</v>
      </c>
      <c r="AB79" s="282">
        <f t="shared" ref="AB79:AK80" si="110">AB13+AB30+AB46+AB63</f>
        <v>2725</v>
      </c>
      <c r="AC79" s="282">
        <f t="shared" si="110"/>
        <v>2309</v>
      </c>
      <c r="AD79" s="282">
        <f t="shared" si="110"/>
        <v>2343</v>
      </c>
      <c r="AE79" s="282">
        <f t="shared" si="110"/>
        <v>3207</v>
      </c>
      <c r="AF79" s="282">
        <f t="shared" si="110"/>
        <v>7104</v>
      </c>
      <c r="AG79" s="282">
        <f t="shared" si="110"/>
        <v>8978</v>
      </c>
      <c r="AH79" s="282">
        <f t="shared" si="110"/>
        <v>6033</v>
      </c>
      <c r="AI79" s="282">
        <f t="shared" si="110"/>
        <v>6701</v>
      </c>
      <c r="AJ79" s="282">
        <f t="shared" si="110"/>
        <v>4644</v>
      </c>
      <c r="AK79" s="282">
        <f t="shared" si="110"/>
        <v>4323</v>
      </c>
      <c r="AL79" s="282">
        <f t="shared" si="100"/>
        <v>4975</v>
      </c>
      <c r="AM79" s="282">
        <f t="shared" si="100"/>
        <v>3367</v>
      </c>
      <c r="AN79" s="282">
        <f t="shared" si="100"/>
        <v>4197</v>
      </c>
      <c r="AO79" s="282">
        <f t="shared" si="100"/>
        <v>2484</v>
      </c>
      <c r="AP79" s="282">
        <f t="shared" si="100"/>
        <v>2913</v>
      </c>
      <c r="AQ79" s="282">
        <f t="shared" si="100"/>
        <v>1684</v>
      </c>
      <c r="AR79" s="288">
        <f t="shared" si="101"/>
        <v>34934</v>
      </c>
      <c r="AS79" s="289">
        <f t="shared" si="101"/>
        <v>33053</v>
      </c>
      <c r="AT79" s="289">
        <f t="shared" si="102"/>
        <v>67987</v>
      </c>
      <c r="AU79" s="290">
        <f t="shared" si="103"/>
        <v>67987</v>
      </c>
      <c r="AV79" s="272">
        <f t="shared" si="104"/>
        <v>154.74925394343788</v>
      </c>
      <c r="AW79" s="291">
        <f t="shared" si="105"/>
        <v>231285</v>
      </c>
      <c r="AX79" s="292">
        <f t="shared" si="105"/>
        <v>33312</v>
      </c>
      <c r="AY79" s="293">
        <f t="shared" si="105"/>
        <v>99120</v>
      </c>
      <c r="AZ79" s="294">
        <f t="shared" si="105"/>
        <v>14412</v>
      </c>
      <c r="BA79" s="292">
        <f t="shared" si="105"/>
        <v>1045</v>
      </c>
      <c r="BB79" s="295">
        <f t="shared" si="84"/>
        <v>48.234032119743546</v>
      </c>
      <c r="BC79" s="296">
        <f t="shared" si="85"/>
        <v>50.836304268150471</v>
      </c>
      <c r="BD79" s="296">
        <f t="shared" si="86"/>
        <v>56.893108067440387</v>
      </c>
      <c r="BE79" s="296">
        <f t="shared" si="87"/>
        <v>10.755183303583687</v>
      </c>
      <c r="BF79" s="297">
        <f t="shared" si="88"/>
        <v>69.457006252430702</v>
      </c>
      <c r="BG79" s="297">
        <f t="shared" si="89"/>
        <v>154.74925394343788</v>
      </c>
      <c r="BH79" s="334">
        <f t="shared" si="90"/>
        <v>14.403009274272002</v>
      </c>
      <c r="BI79" s="260"/>
      <c r="BJ79" s="338"/>
    </row>
    <row r="80" spans="1:68" ht="33.75" customHeight="1" thickBot="1" x14ac:dyDescent="0.3">
      <c r="A80" s="300">
        <v>8</v>
      </c>
      <c r="B80" s="110" t="s">
        <v>25</v>
      </c>
      <c r="C80" s="159">
        <v>1152534.351523868</v>
      </c>
      <c r="D80" s="301">
        <f t="shared" si="91"/>
        <v>481</v>
      </c>
      <c r="E80" s="302">
        <f t="shared" si="91"/>
        <v>41</v>
      </c>
      <c r="F80" s="302">
        <f t="shared" si="91"/>
        <v>3</v>
      </c>
      <c r="G80" s="302">
        <f t="shared" si="91"/>
        <v>0</v>
      </c>
      <c r="H80" s="302">
        <f t="shared" si="91"/>
        <v>5</v>
      </c>
      <c r="I80" s="303">
        <v>4</v>
      </c>
      <c r="J80" s="304">
        <f t="shared" si="92"/>
        <v>534</v>
      </c>
      <c r="K80" s="305">
        <f t="shared" si="92"/>
        <v>586</v>
      </c>
      <c r="L80" s="302">
        <f t="shared" si="92"/>
        <v>27</v>
      </c>
      <c r="M80" s="302">
        <f t="shared" si="92"/>
        <v>2</v>
      </c>
      <c r="N80" s="302">
        <f t="shared" si="92"/>
        <v>2</v>
      </c>
      <c r="O80" s="302">
        <f t="shared" si="92"/>
        <v>17</v>
      </c>
      <c r="P80" s="303">
        <f t="shared" si="92"/>
        <v>12</v>
      </c>
      <c r="Q80" s="306">
        <f t="shared" si="93"/>
        <v>646</v>
      </c>
      <c r="R80" s="305">
        <f t="shared" si="94"/>
        <v>1120</v>
      </c>
      <c r="S80" s="302">
        <f t="shared" si="94"/>
        <v>12</v>
      </c>
      <c r="T80" s="302">
        <f t="shared" si="94"/>
        <v>2</v>
      </c>
      <c r="U80" s="302">
        <f t="shared" si="94"/>
        <v>3</v>
      </c>
      <c r="V80" s="302">
        <f t="shared" si="94"/>
        <v>22</v>
      </c>
      <c r="W80" s="303">
        <f t="shared" si="94"/>
        <v>29</v>
      </c>
      <c r="X80" s="306">
        <f t="shared" si="95"/>
        <v>1188</v>
      </c>
      <c r="Y80" s="307">
        <f t="shared" si="96"/>
        <v>2368</v>
      </c>
      <c r="Z80" s="269">
        <f t="shared" si="97"/>
        <v>2312</v>
      </c>
      <c r="AA80" s="269">
        <f t="shared" si="98"/>
        <v>56</v>
      </c>
      <c r="AB80" s="302">
        <f t="shared" ref="AB80:AJ80" si="111">AB14+AB31+AB47+AB64</f>
        <v>27</v>
      </c>
      <c r="AC80" s="302">
        <f t="shared" si="111"/>
        <v>14</v>
      </c>
      <c r="AD80" s="302">
        <f t="shared" si="111"/>
        <v>62</v>
      </c>
      <c r="AE80" s="302">
        <f t="shared" si="111"/>
        <v>125</v>
      </c>
      <c r="AF80" s="302">
        <f t="shared" si="111"/>
        <v>276</v>
      </c>
      <c r="AG80" s="302">
        <f t="shared" si="111"/>
        <v>318</v>
      </c>
      <c r="AH80" s="302">
        <f t="shared" si="111"/>
        <v>263</v>
      </c>
      <c r="AI80" s="302">
        <f t="shared" si="111"/>
        <v>185</v>
      </c>
      <c r="AJ80" s="302">
        <f t="shared" si="111"/>
        <v>187</v>
      </c>
      <c r="AK80" s="302">
        <f t="shared" si="110"/>
        <v>149</v>
      </c>
      <c r="AL80" s="302">
        <f t="shared" si="100"/>
        <v>173</v>
      </c>
      <c r="AM80" s="302">
        <f t="shared" si="100"/>
        <v>90</v>
      </c>
      <c r="AN80" s="302">
        <f t="shared" si="100"/>
        <v>135</v>
      </c>
      <c r="AO80" s="302">
        <f t="shared" si="100"/>
        <v>83</v>
      </c>
      <c r="AP80" s="302">
        <f t="shared" si="100"/>
        <v>116</v>
      </c>
      <c r="AQ80" s="302">
        <f t="shared" si="100"/>
        <v>64</v>
      </c>
      <c r="AR80" s="308">
        <f t="shared" si="101"/>
        <v>1239</v>
      </c>
      <c r="AS80" s="309">
        <f t="shared" si="101"/>
        <v>1028</v>
      </c>
      <c r="AT80" s="309">
        <f t="shared" si="102"/>
        <v>2267</v>
      </c>
      <c r="AU80" s="310">
        <f t="shared" si="103"/>
        <v>2267</v>
      </c>
      <c r="AV80" s="272">
        <f t="shared" si="104"/>
        <v>196.69695718852958</v>
      </c>
      <c r="AW80" s="311">
        <f t="shared" si="105"/>
        <v>2939</v>
      </c>
      <c r="AX80" s="312">
        <f t="shared" si="105"/>
        <v>525</v>
      </c>
      <c r="AY80" s="313">
        <f t="shared" si="105"/>
        <v>535</v>
      </c>
      <c r="AZ80" s="314">
        <f t="shared" si="105"/>
        <v>459</v>
      </c>
      <c r="BA80" s="312">
        <f t="shared" si="105"/>
        <v>9</v>
      </c>
      <c r="BB80" s="315">
        <f t="shared" si="84"/>
        <v>31.452424782021165</v>
      </c>
      <c r="BC80" s="316">
        <f t="shared" si="85"/>
        <v>44.237288135593225</v>
      </c>
      <c r="BD80" s="316">
        <f t="shared" si="86"/>
        <v>72.315057789900578</v>
      </c>
      <c r="BE80" s="316">
        <f t="shared" si="87"/>
        <v>7.6435810810810816</v>
      </c>
      <c r="BF80" s="317">
        <f t="shared" si="88"/>
        <v>45.291491686110476</v>
      </c>
      <c r="BG80" s="317">
        <f t="shared" si="89"/>
        <v>196.69695718852958</v>
      </c>
      <c r="BH80" s="335">
        <f t="shared" si="90"/>
        <v>17.863218781898603</v>
      </c>
      <c r="BI80" s="260"/>
      <c r="BJ80" s="338"/>
    </row>
    <row r="81" spans="1:62" ht="50.25" customHeight="1" thickBot="1" x14ac:dyDescent="0.3">
      <c r="A81" s="342" t="s">
        <v>17</v>
      </c>
      <c r="B81" s="342"/>
      <c r="C81" s="318">
        <f t="shared" ref="C81:I81" si="112">SUM(C73:C80)</f>
        <v>189120900.23473468</v>
      </c>
      <c r="D81" s="319">
        <f>SUM(D73:D80)</f>
        <v>128667</v>
      </c>
      <c r="E81" s="319">
        <f t="shared" si="112"/>
        <v>9051</v>
      </c>
      <c r="F81" s="319">
        <f t="shared" si="112"/>
        <v>1283</v>
      </c>
      <c r="G81" s="319">
        <f t="shared" si="112"/>
        <v>1054</v>
      </c>
      <c r="H81" s="319">
        <f t="shared" si="112"/>
        <v>2742</v>
      </c>
      <c r="I81" s="320">
        <f t="shared" si="112"/>
        <v>125</v>
      </c>
      <c r="J81" s="321">
        <f t="shared" ref="J81" si="113">D81+E81+F81+G81+H81+I81</f>
        <v>142922</v>
      </c>
      <c r="K81" s="322">
        <f t="shared" ref="K81:P81" si="114">SUM(K73:K80)</f>
        <v>145123</v>
      </c>
      <c r="L81" s="319">
        <f t="shared" si="114"/>
        <v>2227</v>
      </c>
      <c r="M81" s="319">
        <f t="shared" si="114"/>
        <v>86</v>
      </c>
      <c r="N81" s="319">
        <f t="shared" si="114"/>
        <v>299</v>
      </c>
      <c r="O81" s="319">
        <f t="shared" si="114"/>
        <v>2262</v>
      </c>
      <c r="P81" s="319">
        <f t="shared" si="114"/>
        <v>181</v>
      </c>
      <c r="Q81" s="321">
        <f t="shared" si="93"/>
        <v>150178</v>
      </c>
      <c r="R81" s="319">
        <f t="shared" ref="R81:W81" si="115">SUM(R73:R80)</f>
        <v>70443</v>
      </c>
      <c r="S81" s="319">
        <f t="shared" si="115"/>
        <v>879</v>
      </c>
      <c r="T81" s="319">
        <f t="shared" si="115"/>
        <v>45</v>
      </c>
      <c r="U81" s="319">
        <f t="shared" si="115"/>
        <v>141</v>
      </c>
      <c r="V81" s="319">
        <f t="shared" si="115"/>
        <v>1362</v>
      </c>
      <c r="W81" s="319">
        <f t="shared" si="115"/>
        <v>91</v>
      </c>
      <c r="X81" s="321">
        <f t="shared" si="95"/>
        <v>72961</v>
      </c>
      <c r="Y81" s="323">
        <f>SUM(Y73:Y80)</f>
        <v>366061</v>
      </c>
      <c r="Z81" s="269">
        <f>D81+E81+I81+K81+L81+P81+R81+S81+W81</f>
        <v>356787</v>
      </c>
      <c r="AA81" s="269">
        <f>Y81-Z81</f>
        <v>9274</v>
      </c>
      <c r="AB81" s="319">
        <f t="shared" ref="AB81:AQ81" si="116">SUM(AB73:AB80)</f>
        <v>8160</v>
      </c>
      <c r="AC81" s="319">
        <f t="shared" si="116"/>
        <v>6326</v>
      </c>
      <c r="AD81" s="319">
        <f t="shared" si="116"/>
        <v>11746</v>
      </c>
      <c r="AE81" s="319">
        <f t="shared" si="116"/>
        <v>15526</v>
      </c>
      <c r="AF81" s="319">
        <f t="shared" si="116"/>
        <v>33547</v>
      </c>
      <c r="AG81" s="319">
        <f t="shared" si="116"/>
        <v>43236</v>
      </c>
      <c r="AH81" s="319">
        <f t="shared" si="116"/>
        <v>29636</v>
      </c>
      <c r="AI81" s="319">
        <f t="shared" si="116"/>
        <v>32822</v>
      </c>
      <c r="AJ81" s="319">
        <f t="shared" si="116"/>
        <v>25473</v>
      </c>
      <c r="AK81" s="319">
        <f t="shared" si="116"/>
        <v>25625</v>
      </c>
      <c r="AL81" s="319">
        <f t="shared" si="116"/>
        <v>26349</v>
      </c>
      <c r="AM81" s="319">
        <f t="shared" si="116"/>
        <v>22160</v>
      </c>
      <c r="AN81" s="319">
        <f t="shared" si="116"/>
        <v>23053</v>
      </c>
      <c r="AO81" s="319">
        <f t="shared" si="116"/>
        <v>17288</v>
      </c>
      <c r="AP81" s="319">
        <f t="shared" si="116"/>
        <v>21986</v>
      </c>
      <c r="AQ81" s="319">
        <f t="shared" si="116"/>
        <v>13457</v>
      </c>
      <c r="AR81" s="324">
        <f t="shared" si="101"/>
        <v>179950</v>
      </c>
      <c r="AS81" s="324">
        <f t="shared" si="101"/>
        <v>176440</v>
      </c>
      <c r="AT81" s="324">
        <f t="shared" si="102"/>
        <v>356390</v>
      </c>
      <c r="AU81" s="324">
        <f t="shared" si="103"/>
        <v>356390</v>
      </c>
      <c r="AV81" s="272">
        <f>AU81/C81*100000</f>
        <v>188.44559197722347</v>
      </c>
      <c r="AW81" s="319">
        <f>SUM(AW73:AW80)</f>
        <v>1047318</v>
      </c>
      <c r="AX81" s="325">
        <f>SUM(AX73:AX80)</f>
        <v>147005</v>
      </c>
      <c r="AY81" s="325">
        <f>SUM(AY73:AY80)</f>
        <v>1075125</v>
      </c>
      <c r="AZ81" s="325">
        <f>SUM(AZ73:AZ80)</f>
        <v>137657</v>
      </c>
      <c r="BA81" s="325">
        <f>SUM(BA73:BA80)</f>
        <v>3359</v>
      </c>
      <c r="BB81" s="326">
        <f t="shared" si="84"/>
        <v>50.569503360705149</v>
      </c>
      <c r="BC81" s="327">
        <f t="shared" si="85"/>
        <v>46.986693961105424</v>
      </c>
      <c r="BD81" s="330">
        <f t="shared" si="86"/>
        <v>69.2814676386851</v>
      </c>
      <c r="BE81" s="328">
        <f t="shared" si="87"/>
        <v>5.962940602795709</v>
      </c>
      <c r="BF81" s="329">
        <f t="shared" si="88"/>
        <v>72.820084839415415</v>
      </c>
      <c r="BG81" s="329">
        <f t="shared" si="89"/>
        <v>188.44559197722347</v>
      </c>
      <c r="BH81" s="336">
        <f t="shared" si="90"/>
        <v>14.036328985083804</v>
      </c>
      <c r="BI81" s="260"/>
      <c r="BJ81" s="338"/>
    </row>
    <row r="83" spans="1:62" x14ac:dyDescent="0.25">
      <c r="AI83" s="337"/>
    </row>
  </sheetData>
  <sheetProtection deleteColumns="0" deleteRows="0"/>
  <dataConsolidate>
    <dataRefs count="4">
      <dataRef ref="D7:BE14" sheet="TB-07-2016"/>
      <dataRef ref="D24:BE31" sheet="TB-07-2016"/>
      <dataRef ref="D40:BE47" sheet="TB-07-2016"/>
      <dataRef ref="D57:BE64" sheet="TB-07-2016"/>
    </dataRefs>
  </dataConsolidate>
  <mergeCells count="240">
    <mergeCell ref="A81:B81"/>
    <mergeCell ref="AJ71:AK71"/>
    <mergeCell ref="AL71:AM71"/>
    <mergeCell ref="AN71:AO71"/>
    <mergeCell ref="AP71:AQ71"/>
    <mergeCell ref="AR71:AT71"/>
    <mergeCell ref="X71:X72"/>
    <mergeCell ref="AB71:AC71"/>
    <mergeCell ref="AD71:AE71"/>
    <mergeCell ref="AF71:AG71"/>
    <mergeCell ref="AH71:AI71"/>
    <mergeCell ref="M71:P71"/>
    <mergeCell ref="Q71:Q72"/>
    <mergeCell ref="R71:R72"/>
    <mergeCell ref="S71:S72"/>
    <mergeCell ref="T71:W71"/>
    <mergeCell ref="E71:E72"/>
    <mergeCell ref="F71:I71"/>
    <mergeCell ref="J71:J72"/>
    <mergeCell ref="K71:K72"/>
    <mergeCell ref="L71:L72"/>
    <mergeCell ref="BE67:BE72"/>
    <mergeCell ref="BF67:BF72"/>
    <mergeCell ref="BG67:BG72"/>
    <mergeCell ref="BH67:BH72"/>
    <mergeCell ref="A69:C70"/>
    <mergeCell ref="D69:Q69"/>
    <mergeCell ref="R69:X69"/>
    <mergeCell ref="Y69:Y72"/>
    <mergeCell ref="AB69:AT70"/>
    <mergeCell ref="D70:J70"/>
    <mergeCell ref="K70:Q70"/>
    <mergeCell ref="R70:X70"/>
    <mergeCell ref="A71:A72"/>
    <mergeCell ref="B71:B72"/>
    <mergeCell ref="C71:C72"/>
    <mergeCell ref="D71:D72"/>
    <mergeCell ref="AW67:AX70"/>
    <mergeCell ref="AY67:BA70"/>
    <mergeCell ref="BB67:BB72"/>
    <mergeCell ref="BC67:BC72"/>
    <mergeCell ref="BD67:BD72"/>
    <mergeCell ref="AW71:AX71"/>
    <mergeCell ref="AY71:BA71"/>
    <mergeCell ref="A65:B65"/>
    <mergeCell ref="A67:C68"/>
    <mergeCell ref="D67:Y68"/>
    <mergeCell ref="AB67:AT68"/>
    <mergeCell ref="AU67:AU69"/>
    <mergeCell ref="AJ55:AK55"/>
    <mergeCell ref="AL55:AM55"/>
    <mergeCell ref="AN55:AO55"/>
    <mergeCell ref="AP55:AQ55"/>
    <mergeCell ref="AR55:AT55"/>
    <mergeCell ref="X55:X56"/>
    <mergeCell ref="AB55:AC55"/>
    <mergeCell ref="AD55:AE55"/>
    <mergeCell ref="AF55:AG55"/>
    <mergeCell ref="AH55:AI55"/>
    <mergeCell ref="M55:P55"/>
    <mergeCell ref="Q55:Q56"/>
    <mergeCell ref="R55:R56"/>
    <mergeCell ref="S55:S56"/>
    <mergeCell ref="T55:W55"/>
    <mergeCell ref="E55:E56"/>
    <mergeCell ref="F55:I55"/>
    <mergeCell ref="J55:J56"/>
    <mergeCell ref="K55:K56"/>
    <mergeCell ref="L55:L56"/>
    <mergeCell ref="BE51:BE56"/>
    <mergeCell ref="BF51:BF56"/>
    <mergeCell ref="BG51:BG56"/>
    <mergeCell ref="BH51:BH56"/>
    <mergeCell ref="A53:C54"/>
    <mergeCell ref="D53:Q53"/>
    <mergeCell ref="R53:X53"/>
    <mergeCell ref="Y53:Y56"/>
    <mergeCell ref="AB53:AT54"/>
    <mergeCell ref="D54:J54"/>
    <mergeCell ref="K54:Q54"/>
    <mergeCell ref="R54:X54"/>
    <mergeCell ref="A55:A56"/>
    <mergeCell ref="B55:B56"/>
    <mergeCell ref="C55:C56"/>
    <mergeCell ref="D55:D56"/>
    <mergeCell ref="AW51:AX54"/>
    <mergeCell ref="AY51:BA54"/>
    <mergeCell ref="BB51:BB56"/>
    <mergeCell ref="BC51:BC56"/>
    <mergeCell ref="BD51:BD56"/>
    <mergeCell ref="AW55:AX55"/>
    <mergeCell ref="AY55:BA55"/>
    <mergeCell ref="A48:B48"/>
    <mergeCell ref="A51:C52"/>
    <mergeCell ref="D51:Y52"/>
    <mergeCell ref="AB51:AT52"/>
    <mergeCell ref="AU51:AU53"/>
    <mergeCell ref="AJ38:AK38"/>
    <mergeCell ref="AL38:AM38"/>
    <mergeCell ref="AN38:AO38"/>
    <mergeCell ref="AP38:AQ38"/>
    <mergeCell ref="AR38:AT38"/>
    <mergeCell ref="X38:X39"/>
    <mergeCell ref="AB38:AC38"/>
    <mergeCell ref="AD38:AE38"/>
    <mergeCell ref="AF38:AG38"/>
    <mergeCell ref="AH38:AI38"/>
    <mergeCell ref="M38:P38"/>
    <mergeCell ref="Q38:Q39"/>
    <mergeCell ref="R38:R39"/>
    <mergeCell ref="S38:S39"/>
    <mergeCell ref="T38:W38"/>
    <mergeCell ref="E38:E39"/>
    <mergeCell ref="F38:I38"/>
    <mergeCell ref="J38:J39"/>
    <mergeCell ref="K38:K39"/>
    <mergeCell ref="L38:L39"/>
    <mergeCell ref="BE34:BE39"/>
    <mergeCell ref="BF34:BF39"/>
    <mergeCell ref="BG34:BG39"/>
    <mergeCell ref="BH34:BH39"/>
    <mergeCell ref="A36:C37"/>
    <mergeCell ref="D36:Q36"/>
    <mergeCell ref="R36:X36"/>
    <mergeCell ref="Y36:Y39"/>
    <mergeCell ref="AB36:AT37"/>
    <mergeCell ref="D37:J37"/>
    <mergeCell ref="K37:Q37"/>
    <mergeCell ref="R37:X37"/>
    <mergeCell ref="A38:A39"/>
    <mergeCell ref="B38:B39"/>
    <mergeCell ref="C38:C39"/>
    <mergeCell ref="D38:D39"/>
    <mergeCell ref="AW34:AX37"/>
    <mergeCell ref="AY34:BA37"/>
    <mergeCell ref="BB34:BB39"/>
    <mergeCell ref="BC34:BC39"/>
    <mergeCell ref="BD34:BD39"/>
    <mergeCell ref="AW38:AX38"/>
    <mergeCell ref="AY38:BA38"/>
    <mergeCell ref="A32:B32"/>
    <mergeCell ref="A34:C35"/>
    <mergeCell ref="D34:Y35"/>
    <mergeCell ref="AB34:AT35"/>
    <mergeCell ref="AU34:AU36"/>
    <mergeCell ref="AL22:AM22"/>
    <mergeCell ref="AN22:AO22"/>
    <mergeCell ref="AP22:AQ22"/>
    <mergeCell ref="AR22:AT22"/>
    <mergeCell ref="F22:I22"/>
    <mergeCell ref="J22:J23"/>
    <mergeCell ref="K22:K23"/>
    <mergeCell ref="L22:L23"/>
    <mergeCell ref="M22:P22"/>
    <mergeCell ref="AW22:AX22"/>
    <mergeCell ref="AB22:AC22"/>
    <mergeCell ref="AD22:AE22"/>
    <mergeCell ref="AF22:AG22"/>
    <mergeCell ref="AH22:AI22"/>
    <mergeCell ref="AJ22:AK22"/>
    <mergeCell ref="Q22:Q23"/>
    <mergeCell ref="R22:R23"/>
    <mergeCell ref="S22:S23"/>
    <mergeCell ref="T22:W22"/>
    <mergeCell ref="X22:X23"/>
    <mergeCell ref="BF18:BF23"/>
    <mergeCell ref="BG18:BG23"/>
    <mergeCell ref="BH18:BH23"/>
    <mergeCell ref="A20:C21"/>
    <mergeCell ref="D20:Q20"/>
    <mergeCell ref="R20:X20"/>
    <mergeCell ref="Y20:Y23"/>
    <mergeCell ref="AB20:AT21"/>
    <mergeCell ref="D21:J21"/>
    <mergeCell ref="K21:Q21"/>
    <mergeCell ref="R21:X21"/>
    <mergeCell ref="A22:A23"/>
    <mergeCell ref="B22:B23"/>
    <mergeCell ref="C22:C23"/>
    <mergeCell ref="D22:D23"/>
    <mergeCell ref="E22:E23"/>
    <mergeCell ref="AY18:BA21"/>
    <mergeCell ref="BB18:BB23"/>
    <mergeCell ref="BC18:BC23"/>
    <mergeCell ref="BD18:BD23"/>
    <mergeCell ref="BE18:BE23"/>
    <mergeCell ref="AY22:BA22"/>
    <mergeCell ref="A18:C19"/>
    <mergeCell ref="D18:Y19"/>
    <mergeCell ref="AB18:AT19"/>
    <mergeCell ref="AU18:AU20"/>
    <mergeCell ref="AW18:AX21"/>
    <mergeCell ref="D1:Y2"/>
    <mergeCell ref="AB1:AT2"/>
    <mergeCell ref="AU1:AU3"/>
    <mergeCell ref="AW1:AX4"/>
    <mergeCell ref="AY1:BA4"/>
    <mergeCell ref="R4:X4"/>
    <mergeCell ref="F5:I5"/>
    <mergeCell ref="R5:R6"/>
    <mergeCell ref="AW5:AX5"/>
    <mergeCell ref="AY5:BA5"/>
    <mergeCell ref="BD1:BD6"/>
    <mergeCell ref="BE1:BE6"/>
    <mergeCell ref="BF1:BF6"/>
    <mergeCell ref="BG1:BG6"/>
    <mergeCell ref="A1:C2"/>
    <mergeCell ref="A5:A6"/>
    <mergeCell ref="B5:B6"/>
    <mergeCell ref="C5:C6"/>
    <mergeCell ref="D5:D6"/>
    <mergeCell ref="E5:E6"/>
    <mergeCell ref="K5:K6"/>
    <mergeCell ref="L5:L6"/>
    <mergeCell ref="M5:P5"/>
    <mergeCell ref="Q5:Q6"/>
    <mergeCell ref="BH1:BH6"/>
    <mergeCell ref="A3:C4"/>
    <mergeCell ref="D3:Q3"/>
    <mergeCell ref="R3:X3"/>
    <mergeCell ref="Y3:Y6"/>
    <mergeCell ref="AB3:AT4"/>
    <mergeCell ref="D4:J4"/>
    <mergeCell ref="K4:Q4"/>
    <mergeCell ref="A15:B15"/>
    <mergeCell ref="AH5:AI5"/>
    <mergeCell ref="AJ5:AK5"/>
    <mergeCell ref="AL5:AM5"/>
    <mergeCell ref="AN5:AO5"/>
    <mergeCell ref="AP5:AQ5"/>
    <mergeCell ref="AR5:AT5"/>
    <mergeCell ref="S5:S6"/>
    <mergeCell ref="T5:W5"/>
    <mergeCell ref="X5:X6"/>
    <mergeCell ref="AB5:AC5"/>
    <mergeCell ref="AD5:AE5"/>
    <mergeCell ref="AF5:AG5"/>
    <mergeCell ref="J5:J6"/>
    <mergeCell ref="BB1:BB6"/>
    <mergeCell ref="BC1:BC6"/>
  </mergeCells>
  <printOptions horizontalCentered="1" verticalCentered="1"/>
  <pageMargins left="0.47" right="0.52" top="0.75" bottom="0.75" header="0.3" footer="0.3"/>
  <pageSetup paperSize="5" scale="60" orientation="landscape" r:id="rId1"/>
  <headerFooter>
    <oddHeader>&amp;CTB-07, 2016</oddHeader>
  </headerFooter>
  <colBreaks count="2" manualBreakCount="2">
    <brk id="27" min="66" max="80" man="1"/>
    <brk id="48" min="66" max="8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U69"/>
  <sheetViews>
    <sheetView tabSelected="1" zoomScale="75" zoomScaleNormal="75" workbookViewId="0">
      <selection activeCell="E68" sqref="E68"/>
    </sheetView>
  </sheetViews>
  <sheetFormatPr defaultRowHeight="15" x14ac:dyDescent="0.25"/>
  <cols>
    <col min="1" max="1" width="6.7109375" style="14" customWidth="1"/>
    <col min="2" max="2" width="26.42578125" style="14" customWidth="1"/>
    <col min="3" max="3" width="13.28515625" customWidth="1"/>
    <col min="5" max="5" width="16.28515625" customWidth="1"/>
    <col min="6" max="6" width="14" customWidth="1"/>
    <col min="8" max="8" width="10.28515625" customWidth="1"/>
    <col min="9" max="9" width="13.7109375" customWidth="1"/>
    <col min="10" max="10" width="11.42578125" style="17" customWidth="1"/>
    <col min="11" max="11" width="12.28515625" style="17" customWidth="1"/>
    <col min="12" max="13" width="9.140625" style="17"/>
    <col min="15" max="15" width="10.140625" customWidth="1"/>
    <col min="16" max="16" width="10.5703125" customWidth="1"/>
    <col min="18" max="18" width="10.28515625" customWidth="1"/>
    <col min="19" max="19" width="10.7109375" customWidth="1"/>
    <col min="20" max="20" width="9.140625" style="17"/>
    <col min="21" max="21" width="11.140625" customWidth="1"/>
    <col min="24" max="24" width="13.42578125" customWidth="1"/>
    <col min="25" max="25" width="10.140625" customWidth="1"/>
    <col min="26" max="26" width="10.28515625" customWidth="1"/>
    <col min="28" max="28" width="12.28515625" customWidth="1"/>
    <col min="29" max="29" width="9.85546875" customWidth="1"/>
    <col min="30" max="30" width="9.140625" style="26"/>
    <col min="31" max="31" width="10.5703125" style="27" customWidth="1"/>
    <col min="32" max="33" width="9.140625" style="27"/>
    <col min="34" max="34" width="13.42578125" customWidth="1"/>
    <col min="36" max="36" width="10.28515625" customWidth="1"/>
    <col min="38" max="38" width="12.28515625" customWidth="1"/>
    <col min="39" max="39" width="9.85546875" customWidth="1"/>
    <col min="40" max="40" width="9.140625" style="26"/>
    <col min="41" max="41" width="10.5703125" style="1" customWidth="1"/>
    <col min="42" max="42" width="9.140625" style="1"/>
    <col min="43" max="43" width="10.42578125" style="1" customWidth="1"/>
    <col min="45" max="45" width="13.42578125" customWidth="1"/>
    <col min="47" max="47" width="10.140625" customWidth="1"/>
    <col min="48" max="48" width="33.7109375" bestFit="1" customWidth="1"/>
    <col min="50" max="50" width="12.28515625" customWidth="1"/>
    <col min="51" max="51" width="9.85546875" customWidth="1"/>
    <col min="52" max="52" width="9.140625" style="26"/>
    <col min="53" max="53" width="10.5703125" style="1" customWidth="1"/>
    <col min="54" max="54" width="9.140625" style="1"/>
    <col min="55" max="55" width="10.42578125" style="1" customWidth="1"/>
    <col min="67" max="67" width="16.28515625" customWidth="1"/>
    <col min="68" max="70" width="20.42578125" style="1" customWidth="1"/>
  </cols>
  <sheetData>
    <row r="1" spans="1:73" ht="30.75" customHeight="1" thickBot="1" x14ac:dyDescent="0.3">
      <c r="A1" s="368" t="s">
        <v>17</v>
      </c>
      <c r="B1" s="368"/>
      <c r="C1" s="369" t="s">
        <v>2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70" t="s">
        <v>14</v>
      </c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98" t="s">
        <v>26</v>
      </c>
      <c r="Z1" s="399"/>
      <c r="AA1" s="399"/>
      <c r="AB1" s="399"/>
      <c r="AC1" s="399"/>
      <c r="AD1" s="399"/>
      <c r="AE1" s="399"/>
      <c r="AF1" s="399"/>
      <c r="AG1" s="399"/>
      <c r="AH1" s="399"/>
      <c r="AI1" s="400"/>
      <c r="AJ1" s="403" t="s">
        <v>15</v>
      </c>
      <c r="AK1" s="404"/>
      <c r="AL1" s="404"/>
      <c r="AM1" s="404"/>
      <c r="AN1" s="404"/>
      <c r="AO1" s="404"/>
      <c r="AP1" s="404"/>
      <c r="AQ1" s="404"/>
      <c r="AR1" s="404"/>
      <c r="AS1" s="404"/>
      <c r="AT1" s="405"/>
      <c r="AU1" s="220"/>
      <c r="AV1" s="401" t="s">
        <v>85</v>
      </c>
      <c r="AW1" s="402"/>
      <c r="AX1" s="402"/>
      <c r="AY1" s="402"/>
      <c r="AZ1" s="402"/>
      <c r="BA1" s="402"/>
      <c r="BB1" s="402"/>
      <c r="BC1" s="402"/>
      <c r="BD1" s="402"/>
      <c r="BE1" s="402"/>
      <c r="BF1" s="402"/>
      <c r="BG1" s="139"/>
      <c r="BH1" s="139"/>
      <c r="BI1" s="139"/>
      <c r="BJ1" s="139"/>
      <c r="BK1" s="139"/>
      <c r="BL1" s="139"/>
      <c r="BM1" s="139"/>
      <c r="BN1" s="396"/>
      <c r="BO1" s="396"/>
      <c r="BP1" s="2"/>
      <c r="BQ1" s="2"/>
      <c r="BR1" s="2"/>
    </row>
    <row r="2" spans="1:73" ht="30.75" customHeight="1" thickBot="1" x14ac:dyDescent="0.3">
      <c r="A2" s="367" t="s">
        <v>28</v>
      </c>
      <c r="B2" s="367"/>
      <c r="C2" s="384" t="s">
        <v>3</v>
      </c>
      <c r="D2" s="386" t="s">
        <v>4</v>
      </c>
      <c r="E2" s="386"/>
      <c r="F2" s="386"/>
      <c r="G2" s="386"/>
      <c r="H2" s="386"/>
      <c r="I2" s="386"/>
      <c r="J2" s="386"/>
      <c r="K2" s="384" t="s">
        <v>11</v>
      </c>
      <c r="L2" s="384" t="s">
        <v>12</v>
      </c>
      <c r="M2" s="387" t="s">
        <v>13</v>
      </c>
      <c r="N2" s="373" t="s">
        <v>3</v>
      </c>
      <c r="O2" s="389" t="s">
        <v>4</v>
      </c>
      <c r="P2" s="389"/>
      <c r="Q2" s="389"/>
      <c r="R2" s="389"/>
      <c r="S2" s="389"/>
      <c r="T2" s="389"/>
      <c r="U2" s="389"/>
      <c r="V2" s="373" t="s">
        <v>11</v>
      </c>
      <c r="W2" s="373" t="s">
        <v>12</v>
      </c>
      <c r="X2" s="374" t="s">
        <v>13</v>
      </c>
      <c r="Y2" s="375" t="s">
        <v>3</v>
      </c>
      <c r="Z2" s="392" t="s">
        <v>27</v>
      </c>
      <c r="AA2" s="392"/>
      <c r="AB2" s="392"/>
      <c r="AC2" s="392"/>
      <c r="AD2" s="392"/>
      <c r="AE2" s="392"/>
      <c r="AF2" s="392"/>
      <c r="AG2" s="375" t="s">
        <v>11</v>
      </c>
      <c r="AH2" s="375" t="s">
        <v>12</v>
      </c>
      <c r="AI2" s="393" t="s">
        <v>13</v>
      </c>
      <c r="AJ2" s="381" t="s">
        <v>3</v>
      </c>
      <c r="AK2" s="382" t="s">
        <v>4</v>
      </c>
      <c r="AL2" s="382"/>
      <c r="AM2" s="382"/>
      <c r="AN2" s="382"/>
      <c r="AO2" s="382"/>
      <c r="AP2" s="382"/>
      <c r="AQ2" s="382"/>
      <c r="AR2" s="381" t="s">
        <v>11</v>
      </c>
      <c r="AS2" s="381" t="s">
        <v>12</v>
      </c>
      <c r="AT2" s="391" t="s">
        <v>13</v>
      </c>
      <c r="AU2" s="140"/>
      <c r="AV2" s="378" t="s">
        <v>3</v>
      </c>
      <c r="AW2" s="379" t="s">
        <v>4</v>
      </c>
      <c r="AX2" s="379"/>
      <c r="AY2" s="379"/>
      <c r="AZ2" s="379"/>
      <c r="BA2" s="379"/>
      <c r="BB2" s="379"/>
      <c r="BC2" s="379"/>
      <c r="BD2" s="378" t="s">
        <v>11</v>
      </c>
      <c r="BE2" s="378" t="s">
        <v>12</v>
      </c>
      <c r="BF2" s="377" t="s">
        <v>13</v>
      </c>
      <c r="BG2" s="139"/>
      <c r="BH2" s="139"/>
      <c r="BI2" s="139"/>
      <c r="BJ2" s="139"/>
      <c r="BK2" s="139"/>
      <c r="BL2" s="139"/>
      <c r="BM2" s="139"/>
      <c r="BN2" s="141"/>
      <c r="BO2" s="141"/>
      <c r="BP2" s="141"/>
      <c r="BQ2" s="397"/>
      <c r="BR2" s="397"/>
      <c r="BS2" s="394"/>
      <c r="BT2" s="394"/>
      <c r="BU2" s="394"/>
    </row>
    <row r="3" spans="1:73" ht="30.75" customHeight="1" thickBot="1" x14ac:dyDescent="0.3">
      <c r="A3" s="28" t="s">
        <v>1</v>
      </c>
      <c r="B3" s="28" t="s">
        <v>16</v>
      </c>
      <c r="C3" s="384"/>
      <c r="D3" s="32" t="s">
        <v>5</v>
      </c>
      <c r="E3" s="32" t="s">
        <v>6</v>
      </c>
      <c r="F3" s="32" t="s">
        <v>7</v>
      </c>
      <c r="G3" s="33" t="s">
        <v>8</v>
      </c>
      <c r="H3" s="32" t="s">
        <v>9</v>
      </c>
      <c r="I3" s="32" t="s">
        <v>10</v>
      </c>
      <c r="J3" s="32" t="s">
        <v>0</v>
      </c>
      <c r="K3" s="384"/>
      <c r="L3" s="384"/>
      <c r="M3" s="387"/>
      <c r="N3" s="373"/>
      <c r="O3" s="34" t="s">
        <v>5</v>
      </c>
      <c r="P3" s="34" t="s">
        <v>6</v>
      </c>
      <c r="Q3" s="34" t="s">
        <v>7</v>
      </c>
      <c r="R3" s="35" t="s">
        <v>8</v>
      </c>
      <c r="S3" s="34" t="s">
        <v>9</v>
      </c>
      <c r="T3" s="34" t="s">
        <v>10</v>
      </c>
      <c r="U3" s="34" t="s">
        <v>0</v>
      </c>
      <c r="V3" s="373"/>
      <c r="W3" s="373"/>
      <c r="X3" s="374"/>
      <c r="Y3" s="375"/>
      <c r="Z3" s="36" t="s">
        <v>5</v>
      </c>
      <c r="AA3" s="36" t="s">
        <v>6</v>
      </c>
      <c r="AB3" s="36" t="s">
        <v>7</v>
      </c>
      <c r="AC3" s="37" t="s">
        <v>8</v>
      </c>
      <c r="AD3" s="36" t="s">
        <v>9</v>
      </c>
      <c r="AE3" s="36" t="s">
        <v>10</v>
      </c>
      <c r="AF3" s="36" t="s">
        <v>0</v>
      </c>
      <c r="AG3" s="375"/>
      <c r="AH3" s="375"/>
      <c r="AI3" s="393"/>
      <c r="AJ3" s="381"/>
      <c r="AK3" s="31" t="s">
        <v>5</v>
      </c>
      <c r="AL3" s="31" t="s">
        <v>6</v>
      </c>
      <c r="AM3" s="31" t="s">
        <v>7</v>
      </c>
      <c r="AN3" s="38" t="s">
        <v>8</v>
      </c>
      <c r="AO3" s="31" t="s">
        <v>9</v>
      </c>
      <c r="AP3" s="31" t="s">
        <v>10</v>
      </c>
      <c r="AQ3" s="31" t="s">
        <v>0</v>
      </c>
      <c r="AR3" s="381"/>
      <c r="AS3" s="381"/>
      <c r="AT3" s="391"/>
      <c r="AU3" s="7"/>
      <c r="AV3" s="378"/>
      <c r="AW3" s="218" t="s">
        <v>5</v>
      </c>
      <c r="AX3" s="218" t="s">
        <v>6</v>
      </c>
      <c r="AY3" s="218" t="s">
        <v>7</v>
      </c>
      <c r="AZ3" s="162" t="s">
        <v>8</v>
      </c>
      <c r="BA3" s="218" t="s">
        <v>9</v>
      </c>
      <c r="BB3" s="218" t="s">
        <v>10</v>
      </c>
      <c r="BC3" s="218" t="s">
        <v>0</v>
      </c>
      <c r="BD3" s="378"/>
      <c r="BE3" s="378"/>
      <c r="BF3" s="377"/>
      <c r="BG3" s="3"/>
      <c r="BH3" s="3"/>
      <c r="BI3" s="4"/>
      <c r="BJ3" s="4"/>
      <c r="BK3" s="3"/>
      <c r="BL3" s="3"/>
      <c r="BM3" s="3"/>
      <c r="BN3" s="5"/>
      <c r="BO3" s="5"/>
      <c r="BP3" s="6"/>
      <c r="BQ3" s="7"/>
      <c r="BR3" s="7"/>
      <c r="BS3" s="8"/>
      <c r="BT3" s="8"/>
      <c r="BU3" s="9"/>
    </row>
    <row r="4" spans="1:73" s="20" customFormat="1" ht="21.95" customHeight="1" thickBot="1" x14ac:dyDescent="0.3">
      <c r="A4" s="39">
        <v>1</v>
      </c>
      <c r="B4" s="40" t="s">
        <v>18</v>
      </c>
      <c r="C4" s="41">
        <v>471</v>
      </c>
      <c r="D4" s="42">
        <v>432</v>
      </c>
      <c r="E4" s="42">
        <v>7</v>
      </c>
      <c r="F4" s="42">
        <v>4</v>
      </c>
      <c r="G4" s="42">
        <v>16</v>
      </c>
      <c r="H4" s="42">
        <v>2</v>
      </c>
      <c r="I4" s="42">
        <v>10</v>
      </c>
      <c r="J4" s="112">
        <f>SUM(D4:I4)</f>
        <v>471</v>
      </c>
      <c r="K4" s="113">
        <f>(D4+E4)/(C4)</f>
        <v>0.93205944798301488</v>
      </c>
      <c r="L4" s="113">
        <f>D4/(C4)</f>
        <v>0.91719745222929938</v>
      </c>
      <c r="M4" s="113">
        <f>H4/(C4)</f>
        <v>4.246284501061571E-3</v>
      </c>
      <c r="N4" s="44">
        <v>469</v>
      </c>
      <c r="O4" s="44">
        <v>0</v>
      </c>
      <c r="P4" s="44">
        <v>439</v>
      </c>
      <c r="Q4" s="44">
        <v>0</v>
      </c>
      <c r="R4" s="41">
        <v>20</v>
      </c>
      <c r="S4" s="44">
        <v>4</v>
      </c>
      <c r="T4" s="44">
        <v>6</v>
      </c>
      <c r="U4" s="43">
        <f t="shared" ref="U4:U12" si="0">SUM(O4:T4)</f>
        <v>469</v>
      </c>
      <c r="V4" s="45">
        <f>(O4+P4)/(N4)</f>
        <v>0.9360341151385928</v>
      </c>
      <c r="W4" s="45">
        <f>O4/(N4)</f>
        <v>0</v>
      </c>
      <c r="X4" s="45">
        <f>S4/(N4)</f>
        <v>8.5287846481876331E-3</v>
      </c>
      <c r="Y4" s="44">
        <v>347</v>
      </c>
      <c r="Z4" s="44">
        <v>0</v>
      </c>
      <c r="AA4" s="44">
        <v>319</v>
      </c>
      <c r="AB4" s="44">
        <v>0</v>
      </c>
      <c r="AC4" s="41">
        <v>19</v>
      </c>
      <c r="AD4" s="44">
        <v>4</v>
      </c>
      <c r="AE4" s="44">
        <v>5</v>
      </c>
      <c r="AF4" s="43">
        <f>SUM(Z4:AE4)</f>
        <v>347</v>
      </c>
      <c r="AG4" s="46">
        <f>(Z4+AA4)/(Y4)</f>
        <v>0.9193083573487032</v>
      </c>
      <c r="AH4" s="46">
        <f>Z4/(Y4)</f>
        <v>0</v>
      </c>
      <c r="AI4" s="46">
        <f>AD4/(Y4)</f>
        <v>1.1527377521613832E-2</v>
      </c>
      <c r="AJ4" s="44">
        <v>56</v>
      </c>
      <c r="AK4" s="44">
        <v>24</v>
      </c>
      <c r="AL4" s="44">
        <v>25</v>
      </c>
      <c r="AM4" s="44">
        <v>1</v>
      </c>
      <c r="AN4" s="41">
        <v>5</v>
      </c>
      <c r="AO4" s="44">
        <v>0</v>
      </c>
      <c r="AP4" s="44">
        <v>1</v>
      </c>
      <c r="AQ4" s="43">
        <f>SUM(AK4:AP4)</f>
        <v>56</v>
      </c>
      <c r="AR4" s="47">
        <f>(AK4+AL4)/(AJ4)</f>
        <v>0.875</v>
      </c>
      <c r="AS4" s="48">
        <f>AK4/(AJ4)</f>
        <v>0.42857142857142855</v>
      </c>
      <c r="AT4" s="49">
        <f>AO4/(AJ4)</f>
        <v>0</v>
      </c>
      <c r="AU4" s="10"/>
      <c r="AV4" s="44">
        <f t="shared" ref="AV4:BB11" si="1">C4+N4+Y4</f>
        <v>1287</v>
      </c>
      <c r="AW4" s="44">
        <f t="shared" si="1"/>
        <v>432</v>
      </c>
      <c r="AX4" s="44">
        <f t="shared" si="1"/>
        <v>765</v>
      </c>
      <c r="AY4" s="44">
        <f t="shared" si="1"/>
        <v>4</v>
      </c>
      <c r="AZ4" s="44">
        <f t="shared" si="1"/>
        <v>55</v>
      </c>
      <c r="BA4" s="44">
        <f t="shared" si="1"/>
        <v>10</v>
      </c>
      <c r="BB4" s="44">
        <f t="shared" si="1"/>
        <v>21</v>
      </c>
      <c r="BC4" s="43">
        <f>SUM(AW4:BB4)</f>
        <v>1287</v>
      </c>
      <c r="BD4" s="164">
        <f>(AW4+AX4)/(AV4)</f>
        <v>0.93006993006993011</v>
      </c>
      <c r="BE4" s="165">
        <f>AW4/(AV4)</f>
        <v>0.33566433566433568</v>
      </c>
      <c r="BF4" s="166">
        <f>BA4/(AV4)</f>
        <v>7.77000777000777E-3</v>
      </c>
      <c r="BG4" s="22"/>
      <c r="BH4" s="22"/>
      <c r="BI4" s="22"/>
      <c r="BJ4" s="22"/>
      <c r="BK4" s="22"/>
      <c r="BL4" s="22"/>
      <c r="BM4" s="21"/>
      <c r="BN4" s="23"/>
      <c r="BO4" s="23"/>
      <c r="BP4" s="23"/>
      <c r="BQ4" s="10"/>
      <c r="BR4" s="11"/>
      <c r="BS4" s="12"/>
      <c r="BT4" s="12"/>
      <c r="BU4" s="13"/>
    </row>
    <row r="5" spans="1:73" s="24" customFormat="1" ht="21.95" customHeight="1" thickBot="1" x14ac:dyDescent="0.3">
      <c r="A5" s="50">
        <v>2</v>
      </c>
      <c r="B5" s="51" t="s">
        <v>19</v>
      </c>
      <c r="C5" s="52">
        <v>826</v>
      </c>
      <c r="D5" s="53">
        <v>573</v>
      </c>
      <c r="E5" s="53">
        <v>124</v>
      </c>
      <c r="F5" s="53">
        <v>16</v>
      </c>
      <c r="G5" s="53">
        <v>33</v>
      </c>
      <c r="H5" s="53">
        <v>66</v>
      </c>
      <c r="I5" s="53">
        <v>14</v>
      </c>
      <c r="J5" s="29">
        <f t="shared" ref="J5:J12" si="2">SUM(D5:I5)</f>
        <v>826</v>
      </c>
      <c r="K5" s="113">
        <f t="shared" ref="K5:K11" si="3">(D5+E5)/(C5)</f>
        <v>0.8438256658595642</v>
      </c>
      <c r="L5" s="113">
        <f t="shared" ref="L5:L11" si="4">D5/(C5)</f>
        <v>0.69370460048426152</v>
      </c>
      <c r="M5" s="113">
        <f t="shared" ref="M5:M11" si="5">H5/(C5)</f>
        <v>7.990314769975787E-2</v>
      </c>
      <c r="N5" s="54">
        <v>648</v>
      </c>
      <c r="O5" s="53">
        <v>0</v>
      </c>
      <c r="P5" s="53">
        <v>600</v>
      </c>
      <c r="Q5" s="53">
        <v>2</v>
      </c>
      <c r="R5" s="53">
        <v>12</v>
      </c>
      <c r="S5" s="53">
        <v>28</v>
      </c>
      <c r="T5" s="53">
        <v>6</v>
      </c>
      <c r="U5" s="29">
        <f t="shared" si="0"/>
        <v>648</v>
      </c>
      <c r="V5" s="55">
        <f t="shared" ref="V5:V11" si="6">(O5+P5)/(N5)</f>
        <v>0.92592592592592593</v>
      </c>
      <c r="W5" s="55">
        <f t="shared" ref="W5:W11" si="7">O5/(N5)</f>
        <v>0</v>
      </c>
      <c r="X5" s="55">
        <f t="shared" ref="X5:X11" si="8">S5/(N5)</f>
        <v>4.3209876543209874E-2</v>
      </c>
      <c r="Y5" s="56">
        <v>469</v>
      </c>
      <c r="Z5" s="56">
        <v>0</v>
      </c>
      <c r="AA5" s="56">
        <v>427</v>
      </c>
      <c r="AB5" s="56">
        <v>0</v>
      </c>
      <c r="AC5" s="52">
        <v>6</v>
      </c>
      <c r="AD5" s="56">
        <v>32</v>
      </c>
      <c r="AE5" s="56">
        <v>4</v>
      </c>
      <c r="AF5" s="29">
        <f t="shared" ref="AF5:AF12" si="9">SUM(Z5:AE5)</f>
        <v>469</v>
      </c>
      <c r="AG5" s="57">
        <f t="shared" ref="AG5:AG11" si="10">(Z5+AA5)/(Y5)</f>
        <v>0.91044776119402981</v>
      </c>
      <c r="AH5" s="57">
        <f t="shared" ref="AH5:AH11" si="11">Z5/(Y5)</f>
        <v>0</v>
      </c>
      <c r="AI5" s="57">
        <f t="shared" ref="AI5:AI11" si="12">AD5/(Y5)</f>
        <v>6.8230277185501065E-2</v>
      </c>
      <c r="AJ5" s="54">
        <v>36</v>
      </c>
      <c r="AK5" s="53">
        <v>18</v>
      </c>
      <c r="AL5" s="53">
        <v>11</v>
      </c>
      <c r="AM5" s="53">
        <v>3</v>
      </c>
      <c r="AN5" s="53">
        <v>0</v>
      </c>
      <c r="AO5" s="53">
        <v>4</v>
      </c>
      <c r="AP5" s="53">
        <v>0</v>
      </c>
      <c r="AQ5" s="29">
        <f t="shared" ref="AQ5:AQ12" si="13">SUM(AK5:AP5)</f>
        <v>36</v>
      </c>
      <c r="AR5" s="58">
        <f t="shared" ref="AR5:AR11" si="14">(AK5+AL5)/(AJ5)</f>
        <v>0.80555555555555558</v>
      </c>
      <c r="AS5" s="59">
        <f t="shared" ref="AS5:AS11" si="15">AK5/(AJ5)</f>
        <v>0.5</v>
      </c>
      <c r="AT5" s="60">
        <f t="shared" ref="AT5:AT11" si="16">AO5/(AJ5)</f>
        <v>0.1111111111111111</v>
      </c>
      <c r="AU5" s="10"/>
      <c r="AV5" s="44">
        <f t="shared" si="1"/>
        <v>1943</v>
      </c>
      <c r="AW5" s="44">
        <f t="shared" si="1"/>
        <v>573</v>
      </c>
      <c r="AX5" s="44">
        <f t="shared" si="1"/>
        <v>1151</v>
      </c>
      <c r="AY5" s="44">
        <f t="shared" si="1"/>
        <v>18</v>
      </c>
      <c r="AZ5" s="44">
        <f t="shared" si="1"/>
        <v>51</v>
      </c>
      <c r="BA5" s="44">
        <f t="shared" si="1"/>
        <v>126</v>
      </c>
      <c r="BB5" s="44">
        <f t="shared" si="1"/>
        <v>24</v>
      </c>
      <c r="BC5" s="29">
        <f t="shared" ref="BC5:BC12" si="17">SUM(AW5:BB5)</f>
        <v>1943</v>
      </c>
      <c r="BD5" s="221">
        <f t="shared" ref="BD5:BD11" si="18">(AW5+AX5)/(AV5)</f>
        <v>0.88728769943386521</v>
      </c>
      <c r="BE5" s="222">
        <f t="shared" ref="BE5:BE11" si="19">AW5/(AV5)</f>
        <v>0.29490478641276374</v>
      </c>
      <c r="BF5" s="223">
        <f t="shared" ref="BF5:BF11" si="20">BA5/(AV5)</f>
        <v>6.4848172928461137E-2</v>
      </c>
      <c r="BG5" s="22"/>
      <c r="BH5" s="22"/>
      <c r="BI5" s="22"/>
      <c r="BJ5" s="22"/>
      <c r="BK5" s="22"/>
      <c r="BL5" s="22"/>
      <c r="BM5" s="21"/>
      <c r="BN5" s="23"/>
      <c r="BO5" s="23"/>
      <c r="BP5" s="23"/>
      <c r="BQ5" s="10"/>
      <c r="BR5" s="11"/>
      <c r="BS5" s="15"/>
      <c r="BT5" s="15"/>
      <c r="BU5" s="16"/>
    </row>
    <row r="6" spans="1:73" s="20" customFormat="1" ht="21.95" customHeight="1" thickBot="1" x14ac:dyDescent="0.3">
      <c r="A6" s="50">
        <v>3</v>
      </c>
      <c r="B6" s="51" t="s">
        <v>20</v>
      </c>
      <c r="C6" s="52">
        <v>282</v>
      </c>
      <c r="D6" s="53">
        <v>242</v>
      </c>
      <c r="E6" s="53">
        <v>18</v>
      </c>
      <c r="F6" s="53">
        <v>6</v>
      </c>
      <c r="G6" s="53">
        <v>6</v>
      </c>
      <c r="H6" s="53">
        <v>8</v>
      </c>
      <c r="I6" s="53">
        <v>2</v>
      </c>
      <c r="J6" s="29">
        <f t="shared" si="2"/>
        <v>282</v>
      </c>
      <c r="K6" s="113">
        <f t="shared" si="3"/>
        <v>0.92198581560283688</v>
      </c>
      <c r="L6" s="113">
        <f t="shared" si="4"/>
        <v>0.85815602836879434</v>
      </c>
      <c r="M6" s="113">
        <f t="shared" si="5"/>
        <v>2.8368794326241134E-2</v>
      </c>
      <c r="N6" s="54">
        <v>301</v>
      </c>
      <c r="O6" s="53">
        <v>0</v>
      </c>
      <c r="P6" s="53">
        <v>281</v>
      </c>
      <c r="Q6" s="53">
        <v>0</v>
      </c>
      <c r="R6" s="53">
        <v>2</v>
      </c>
      <c r="S6" s="53">
        <v>3</v>
      </c>
      <c r="T6" s="53">
        <v>15</v>
      </c>
      <c r="U6" s="29">
        <f t="shared" si="0"/>
        <v>301</v>
      </c>
      <c r="V6" s="55">
        <f t="shared" si="6"/>
        <v>0.93355481727574752</v>
      </c>
      <c r="W6" s="55">
        <f t="shared" si="7"/>
        <v>0</v>
      </c>
      <c r="X6" s="55">
        <f t="shared" si="8"/>
        <v>9.9667774086378731E-3</v>
      </c>
      <c r="Y6" s="56">
        <v>197</v>
      </c>
      <c r="Z6" s="56">
        <v>0</v>
      </c>
      <c r="AA6" s="56">
        <v>191</v>
      </c>
      <c r="AB6" s="56">
        <v>0</v>
      </c>
      <c r="AC6" s="52">
        <v>2</v>
      </c>
      <c r="AD6" s="56">
        <v>4</v>
      </c>
      <c r="AE6" s="56">
        <v>0</v>
      </c>
      <c r="AF6" s="29">
        <f t="shared" si="9"/>
        <v>197</v>
      </c>
      <c r="AG6" s="57">
        <f t="shared" si="10"/>
        <v>0.96954314720812185</v>
      </c>
      <c r="AH6" s="57">
        <f t="shared" si="11"/>
        <v>0</v>
      </c>
      <c r="AI6" s="57">
        <f t="shared" si="12"/>
        <v>2.030456852791878E-2</v>
      </c>
      <c r="AJ6" s="54">
        <v>37</v>
      </c>
      <c r="AK6" s="53">
        <v>3</v>
      </c>
      <c r="AL6" s="53">
        <v>34</v>
      </c>
      <c r="AM6" s="53">
        <v>0</v>
      </c>
      <c r="AN6" s="53">
        <v>0</v>
      </c>
      <c r="AO6" s="53">
        <v>0</v>
      </c>
      <c r="AP6" s="53">
        <v>0</v>
      </c>
      <c r="AQ6" s="29">
        <f t="shared" si="13"/>
        <v>37</v>
      </c>
      <c r="AR6" s="58">
        <f t="shared" si="14"/>
        <v>1</v>
      </c>
      <c r="AS6" s="59">
        <f t="shared" si="15"/>
        <v>8.1081081081081086E-2</v>
      </c>
      <c r="AT6" s="60">
        <f t="shared" si="16"/>
        <v>0</v>
      </c>
      <c r="AU6" s="10"/>
      <c r="AV6" s="44">
        <f t="shared" si="1"/>
        <v>780</v>
      </c>
      <c r="AW6" s="44">
        <f t="shared" si="1"/>
        <v>242</v>
      </c>
      <c r="AX6" s="44">
        <f t="shared" si="1"/>
        <v>490</v>
      </c>
      <c r="AY6" s="44">
        <f t="shared" si="1"/>
        <v>6</v>
      </c>
      <c r="AZ6" s="44">
        <f t="shared" si="1"/>
        <v>10</v>
      </c>
      <c r="BA6" s="44">
        <f t="shared" si="1"/>
        <v>15</v>
      </c>
      <c r="BB6" s="44">
        <f t="shared" si="1"/>
        <v>17</v>
      </c>
      <c r="BC6" s="29">
        <f t="shared" si="17"/>
        <v>780</v>
      </c>
      <c r="BD6" s="221">
        <f t="shared" si="18"/>
        <v>0.93846153846153846</v>
      </c>
      <c r="BE6" s="222">
        <f t="shared" si="19"/>
        <v>0.31025641025641026</v>
      </c>
      <c r="BF6" s="223">
        <f t="shared" si="20"/>
        <v>1.9230769230769232E-2</v>
      </c>
      <c r="BG6" s="22"/>
      <c r="BH6" s="22"/>
      <c r="BI6" s="22"/>
      <c r="BJ6" s="22"/>
      <c r="BK6" s="22"/>
      <c r="BL6" s="22"/>
      <c r="BM6" s="21"/>
      <c r="BN6" s="23"/>
      <c r="BO6" s="23"/>
      <c r="BP6" s="23"/>
      <c r="BQ6" s="10"/>
      <c r="BR6" s="11"/>
      <c r="BS6" s="12"/>
      <c r="BT6" s="12"/>
      <c r="BU6" s="12"/>
    </row>
    <row r="7" spans="1:73" s="20" customFormat="1" ht="21.95" customHeight="1" thickBot="1" x14ac:dyDescent="0.3">
      <c r="A7" s="50">
        <v>4</v>
      </c>
      <c r="B7" s="51" t="s">
        <v>21</v>
      </c>
      <c r="C7" s="54">
        <v>36</v>
      </c>
      <c r="D7" s="53">
        <v>36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29">
        <f t="shared" si="2"/>
        <v>36</v>
      </c>
      <c r="K7" s="113">
        <f t="shared" si="3"/>
        <v>1</v>
      </c>
      <c r="L7" s="113">
        <f t="shared" si="4"/>
        <v>1</v>
      </c>
      <c r="M7" s="113">
        <f t="shared" si="5"/>
        <v>0</v>
      </c>
      <c r="N7" s="54">
        <v>260</v>
      </c>
      <c r="O7" s="53">
        <v>0</v>
      </c>
      <c r="P7" s="53">
        <v>260</v>
      </c>
      <c r="Q7" s="53">
        <v>0</v>
      </c>
      <c r="R7" s="53">
        <v>0</v>
      </c>
      <c r="S7" s="53">
        <v>0</v>
      </c>
      <c r="T7" s="53">
        <v>0</v>
      </c>
      <c r="U7" s="29">
        <f t="shared" si="0"/>
        <v>260</v>
      </c>
      <c r="V7" s="55">
        <f t="shared" si="6"/>
        <v>1</v>
      </c>
      <c r="W7" s="55">
        <f t="shared" si="7"/>
        <v>0</v>
      </c>
      <c r="X7" s="55">
        <f t="shared" si="8"/>
        <v>0</v>
      </c>
      <c r="Y7" s="61">
        <v>120</v>
      </c>
      <c r="Z7" s="61">
        <v>0</v>
      </c>
      <c r="AA7" s="61">
        <v>119</v>
      </c>
      <c r="AB7" s="61">
        <v>0</v>
      </c>
      <c r="AC7" s="54">
        <v>0</v>
      </c>
      <c r="AD7" s="61">
        <v>0</v>
      </c>
      <c r="AE7" s="61">
        <v>1</v>
      </c>
      <c r="AF7" s="29">
        <f t="shared" si="9"/>
        <v>120</v>
      </c>
      <c r="AG7" s="57">
        <f t="shared" si="10"/>
        <v>0.9916666666666667</v>
      </c>
      <c r="AH7" s="57">
        <f t="shared" si="11"/>
        <v>0</v>
      </c>
      <c r="AI7" s="57">
        <f t="shared" si="12"/>
        <v>0</v>
      </c>
      <c r="AJ7" s="54">
        <v>21</v>
      </c>
      <c r="AK7" s="53">
        <v>2</v>
      </c>
      <c r="AL7" s="53">
        <v>19</v>
      </c>
      <c r="AM7" s="53">
        <v>0</v>
      </c>
      <c r="AN7" s="53">
        <v>0</v>
      </c>
      <c r="AO7" s="53">
        <v>0</v>
      </c>
      <c r="AP7" s="53">
        <v>0</v>
      </c>
      <c r="AQ7" s="29">
        <f t="shared" si="13"/>
        <v>21</v>
      </c>
      <c r="AR7" s="58">
        <f t="shared" si="14"/>
        <v>1</v>
      </c>
      <c r="AS7" s="59">
        <f t="shared" si="15"/>
        <v>9.5238095238095233E-2</v>
      </c>
      <c r="AT7" s="60">
        <f t="shared" si="16"/>
        <v>0</v>
      </c>
      <c r="AU7" s="10"/>
      <c r="AV7" s="44">
        <f t="shared" si="1"/>
        <v>416</v>
      </c>
      <c r="AW7" s="44">
        <f t="shared" si="1"/>
        <v>36</v>
      </c>
      <c r="AX7" s="44">
        <f t="shared" si="1"/>
        <v>379</v>
      </c>
      <c r="AY7" s="44">
        <f t="shared" si="1"/>
        <v>0</v>
      </c>
      <c r="AZ7" s="44">
        <f t="shared" si="1"/>
        <v>0</v>
      </c>
      <c r="BA7" s="44">
        <f t="shared" si="1"/>
        <v>0</v>
      </c>
      <c r="BB7" s="44">
        <f t="shared" si="1"/>
        <v>1</v>
      </c>
      <c r="BC7" s="29">
        <f t="shared" si="17"/>
        <v>416</v>
      </c>
      <c r="BD7" s="221">
        <f t="shared" si="18"/>
        <v>0.99759615384615385</v>
      </c>
      <c r="BE7" s="222">
        <f t="shared" si="19"/>
        <v>8.6538461538461536E-2</v>
      </c>
      <c r="BF7" s="223">
        <f t="shared" si="20"/>
        <v>0</v>
      </c>
      <c r="BG7" s="22"/>
      <c r="BH7" s="22"/>
      <c r="BI7" s="22"/>
      <c r="BJ7" s="22"/>
      <c r="BK7" s="22"/>
      <c r="BL7" s="22"/>
      <c r="BM7" s="21"/>
      <c r="BN7" s="23"/>
      <c r="BO7" s="23"/>
      <c r="BP7" s="23"/>
      <c r="BQ7" s="10"/>
      <c r="BR7" s="11"/>
      <c r="BS7" s="12"/>
      <c r="BT7" s="12"/>
      <c r="BU7" s="12"/>
    </row>
    <row r="8" spans="1:73" s="20" customFormat="1" ht="21.95" customHeight="1" thickBot="1" x14ac:dyDescent="0.3">
      <c r="A8" s="50">
        <v>5</v>
      </c>
      <c r="B8" s="51" t="s">
        <v>22</v>
      </c>
      <c r="C8" s="52">
        <v>4114</v>
      </c>
      <c r="D8" s="53">
        <v>2986</v>
      </c>
      <c r="E8" s="53">
        <v>843</v>
      </c>
      <c r="F8" s="53">
        <v>46</v>
      </c>
      <c r="G8" s="53">
        <v>84</v>
      </c>
      <c r="H8" s="53">
        <v>64</v>
      </c>
      <c r="I8" s="53">
        <v>69</v>
      </c>
      <c r="J8" s="29">
        <f t="shared" si="2"/>
        <v>4092</v>
      </c>
      <c r="K8" s="113">
        <f t="shared" si="3"/>
        <v>0.93072435585804569</v>
      </c>
      <c r="L8" s="113">
        <f t="shared" si="4"/>
        <v>0.72581429265921249</v>
      </c>
      <c r="M8" s="113">
        <f t="shared" si="5"/>
        <v>1.5556635877491492E-2</v>
      </c>
      <c r="N8" s="54">
        <v>3140</v>
      </c>
      <c r="O8" s="53">
        <v>0</v>
      </c>
      <c r="P8" s="53">
        <v>3008</v>
      </c>
      <c r="Q8" s="53">
        <v>2</v>
      </c>
      <c r="R8" s="53">
        <v>25</v>
      </c>
      <c r="S8" s="53">
        <v>35</v>
      </c>
      <c r="T8" s="53">
        <v>46</v>
      </c>
      <c r="U8" s="29">
        <f t="shared" si="0"/>
        <v>3116</v>
      </c>
      <c r="V8" s="55">
        <f t="shared" si="6"/>
        <v>0.95796178343949046</v>
      </c>
      <c r="W8" s="55">
        <f t="shared" si="7"/>
        <v>0</v>
      </c>
      <c r="X8" s="55">
        <f t="shared" si="8"/>
        <v>1.1146496815286623E-2</v>
      </c>
      <c r="Y8" s="56">
        <v>3169</v>
      </c>
      <c r="Z8" s="56">
        <v>0</v>
      </c>
      <c r="AA8" s="56">
        <v>3105</v>
      </c>
      <c r="AB8" s="56">
        <v>1</v>
      </c>
      <c r="AC8" s="52">
        <v>11</v>
      </c>
      <c r="AD8" s="56">
        <v>29</v>
      </c>
      <c r="AE8" s="56">
        <v>9</v>
      </c>
      <c r="AF8" s="29">
        <f t="shared" si="9"/>
        <v>3155</v>
      </c>
      <c r="AG8" s="57">
        <f t="shared" si="10"/>
        <v>0.97980435468602078</v>
      </c>
      <c r="AH8" s="57">
        <f t="shared" si="11"/>
        <v>0</v>
      </c>
      <c r="AI8" s="57">
        <f t="shared" si="12"/>
        <v>9.1511517828968131E-3</v>
      </c>
      <c r="AJ8" s="54">
        <v>85</v>
      </c>
      <c r="AK8" s="53">
        <v>41</v>
      </c>
      <c r="AL8" s="53">
        <v>39</v>
      </c>
      <c r="AM8" s="53">
        <v>0</v>
      </c>
      <c r="AN8" s="53">
        <v>1</v>
      </c>
      <c r="AO8" s="53">
        <v>3</v>
      </c>
      <c r="AP8" s="53">
        <v>0</v>
      </c>
      <c r="AQ8" s="29">
        <f t="shared" si="13"/>
        <v>84</v>
      </c>
      <c r="AR8" s="58">
        <f t="shared" si="14"/>
        <v>0.94117647058823528</v>
      </c>
      <c r="AS8" s="59">
        <f t="shared" si="15"/>
        <v>0.4823529411764706</v>
      </c>
      <c r="AT8" s="60">
        <f t="shared" si="16"/>
        <v>3.5294117647058823E-2</v>
      </c>
      <c r="AU8" s="10"/>
      <c r="AV8" s="44">
        <f t="shared" si="1"/>
        <v>10423</v>
      </c>
      <c r="AW8" s="44">
        <f t="shared" si="1"/>
        <v>2986</v>
      </c>
      <c r="AX8" s="44">
        <f t="shared" si="1"/>
        <v>6956</v>
      </c>
      <c r="AY8" s="44">
        <f t="shared" si="1"/>
        <v>49</v>
      </c>
      <c r="AZ8" s="44">
        <f t="shared" si="1"/>
        <v>120</v>
      </c>
      <c r="BA8" s="44">
        <f t="shared" si="1"/>
        <v>128</v>
      </c>
      <c r="BB8" s="44">
        <f t="shared" si="1"/>
        <v>124</v>
      </c>
      <c r="BC8" s="29">
        <f t="shared" si="17"/>
        <v>10363</v>
      </c>
      <c r="BD8" s="221">
        <f t="shared" si="18"/>
        <v>0.95385205794876715</v>
      </c>
      <c r="BE8" s="222">
        <f t="shared" si="19"/>
        <v>0.28648181905401515</v>
      </c>
      <c r="BF8" s="223">
        <f t="shared" si="20"/>
        <v>1.2280533435671112E-2</v>
      </c>
      <c r="BG8" s="22"/>
      <c r="BH8" s="22"/>
      <c r="BI8" s="22"/>
      <c r="BJ8" s="22"/>
      <c r="BK8" s="22"/>
      <c r="BL8" s="22"/>
      <c r="BM8" s="21"/>
      <c r="BN8" s="23"/>
      <c r="BO8" s="23"/>
      <c r="BP8" s="23"/>
      <c r="BQ8" s="10"/>
      <c r="BR8" s="11"/>
      <c r="BS8" s="12"/>
      <c r="BT8" s="12"/>
      <c r="BU8" s="12"/>
    </row>
    <row r="9" spans="1:73" s="20" customFormat="1" ht="21.95" customHeight="1" thickBot="1" x14ac:dyDescent="0.3">
      <c r="A9" s="50">
        <v>6</v>
      </c>
      <c r="B9" s="51" t="s">
        <v>23</v>
      </c>
      <c r="C9" s="52">
        <v>20380</v>
      </c>
      <c r="D9" s="53">
        <v>14496</v>
      </c>
      <c r="E9" s="53">
        <v>4594</v>
      </c>
      <c r="F9" s="53">
        <v>97</v>
      </c>
      <c r="G9" s="53">
        <v>400</v>
      </c>
      <c r="H9" s="53">
        <v>478</v>
      </c>
      <c r="I9" s="53">
        <v>315</v>
      </c>
      <c r="J9" s="29">
        <f t="shared" si="2"/>
        <v>20380</v>
      </c>
      <c r="K9" s="113">
        <f t="shared" si="3"/>
        <v>0.93670264965652605</v>
      </c>
      <c r="L9" s="113">
        <f t="shared" si="4"/>
        <v>0.71128557409224735</v>
      </c>
      <c r="M9" s="113">
        <f t="shared" si="5"/>
        <v>2.3454367026496566E-2</v>
      </c>
      <c r="N9" s="54">
        <v>21514</v>
      </c>
      <c r="O9" s="53">
        <v>0</v>
      </c>
      <c r="P9" s="53">
        <v>20279</v>
      </c>
      <c r="Q9" s="53">
        <v>44</v>
      </c>
      <c r="R9" s="53">
        <v>221</v>
      </c>
      <c r="S9" s="53">
        <v>730</v>
      </c>
      <c r="T9" s="53">
        <v>240</v>
      </c>
      <c r="U9" s="29">
        <f t="shared" si="0"/>
        <v>21514</v>
      </c>
      <c r="V9" s="55">
        <f t="shared" si="6"/>
        <v>0.94259551919680207</v>
      </c>
      <c r="W9" s="55">
        <f t="shared" si="7"/>
        <v>0</v>
      </c>
      <c r="X9" s="55">
        <f t="shared" si="8"/>
        <v>3.3931393511202008E-2</v>
      </c>
      <c r="Y9" s="56">
        <v>7201</v>
      </c>
      <c r="Z9" s="56">
        <v>0</v>
      </c>
      <c r="AA9" s="56">
        <v>6840</v>
      </c>
      <c r="AB9" s="56">
        <v>8</v>
      </c>
      <c r="AC9" s="52">
        <v>42</v>
      </c>
      <c r="AD9" s="56">
        <v>212</v>
      </c>
      <c r="AE9" s="56">
        <v>99</v>
      </c>
      <c r="AF9" s="29">
        <f t="shared" si="9"/>
        <v>7201</v>
      </c>
      <c r="AG9" s="57">
        <f t="shared" si="10"/>
        <v>0.94986807387862793</v>
      </c>
      <c r="AH9" s="57">
        <f t="shared" si="11"/>
        <v>0</v>
      </c>
      <c r="AI9" s="57">
        <f t="shared" si="12"/>
        <v>2.9440355506179697E-2</v>
      </c>
      <c r="AJ9" s="54">
        <v>675</v>
      </c>
      <c r="AK9" s="53">
        <v>200</v>
      </c>
      <c r="AL9" s="53">
        <v>395</v>
      </c>
      <c r="AM9" s="53">
        <v>3</v>
      </c>
      <c r="AN9" s="53">
        <v>6</v>
      </c>
      <c r="AO9" s="53">
        <v>38</v>
      </c>
      <c r="AP9" s="53">
        <v>33</v>
      </c>
      <c r="AQ9" s="29">
        <f t="shared" si="13"/>
        <v>675</v>
      </c>
      <c r="AR9" s="58">
        <f t="shared" si="14"/>
        <v>0.88148148148148153</v>
      </c>
      <c r="AS9" s="59">
        <f t="shared" si="15"/>
        <v>0.29629629629629628</v>
      </c>
      <c r="AT9" s="60">
        <f t="shared" si="16"/>
        <v>5.6296296296296296E-2</v>
      </c>
      <c r="AU9" s="10"/>
      <c r="AV9" s="44">
        <f t="shared" si="1"/>
        <v>49095</v>
      </c>
      <c r="AW9" s="44">
        <f t="shared" si="1"/>
        <v>14496</v>
      </c>
      <c r="AX9" s="44">
        <f t="shared" si="1"/>
        <v>31713</v>
      </c>
      <c r="AY9" s="44">
        <f t="shared" si="1"/>
        <v>149</v>
      </c>
      <c r="AZ9" s="44">
        <f t="shared" si="1"/>
        <v>663</v>
      </c>
      <c r="BA9" s="44">
        <f t="shared" si="1"/>
        <v>1420</v>
      </c>
      <c r="BB9" s="44">
        <f t="shared" si="1"/>
        <v>654</v>
      </c>
      <c r="BC9" s="29">
        <f t="shared" si="17"/>
        <v>49095</v>
      </c>
      <c r="BD9" s="221">
        <f t="shared" si="18"/>
        <v>0.94121600977696307</v>
      </c>
      <c r="BE9" s="222">
        <f t="shared" si="19"/>
        <v>0.29526428353192791</v>
      </c>
      <c r="BF9" s="223">
        <f t="shared" si="20"/>
        <v>2.8923515632956514E-2</v>
      </c>
      <c r="BG9" s="22"/>
      <c r="BH9" s="22"/>
      <c r="BI9" s="22"/>
      <c r="BJ9" s="22"/>
      <c r="BK9" s="22"/>
      <c r="BL9" s="22"/>
      <c r="BM9" s="21"/>
      <c r="BN9" s="23"/>
      <c r="BO9" s="23"/>
      <c r="BP9" s="23"/>
      <c r="BQ9" s="10"/>
      <c r="BR9" s="11"/>
      <c r="BS9" s="12"/>
      <c r="BT9" s="12"/>
      <c r="BU9" s="12"/>
    </row>
    <row r="10" spans="1:73" s="20" customFormat="1" ht="21.95" customHeight="1" thickBot="1" x14ac:dyDescent="0.3">
      <c r="A10" s="50">
        <v>7</v>
      </c>
      <c r="B10" s="51" t="s">
        <v>24</v>
      </c>
      <c r="C10" s="52">
        <v>6788</v>
      </c>
      <c r="D10" s="53">
        <v>4017</v>
      </c>
      <c r="E10" s="53">
        <v>1827</v>
      </c>
      <c r="F10" s="53">
        <v>109</v>
      </c>
      <c r="G10" s="53">
        <v>195</v>
      </c>
      <c r="H10" s="53">
        <v>478</v>
      </c>
      <c r="I10" s="53">
        <v>162</v>
      </c>
      <c r="J10" s="29">
        <f t="shared" si="2"/>
        <v>6788</v>
      </c>
      <c r="K10" s="113">
        <f t="shared" si="3"/>
        <v>0.8609310548025928</v>
      </c>
      <c r="L10" s="113">
        <f t="shared" si="4"/>
        <v>0.59177961107837362</v>
      </c>
      <c r="M10" s="113">
        <f t="shared" si="5"/>
        <v>7.0418385385975252E-2</v>
      </c>
      <c r="N10" s="54">
        <v>4461</v>
      </c>
      <c r="O10" s="53">
        <v>21</v>
      </c>
      <c r="P10" s="53">
        <v>4079</v>
      </c>
      <c r="Q10" s="53">
        <v>10</v>
      </c>
      <c r="R10" s="53">
        <v>71</v>
      </c>
      <c r="S10" s="53">
        <v>238</v>
      </c>
      <c r="T10" s="53">
        <v>42</v>
      </c>
      <c r="U10" s="29">
        <f t="shared" si="0"/>
        <v>4461</v>
      </c>
      <c r="V10" s="55">
        <f t="shared" si="6"/>
        <v>0.91907644026003144</v>
      </c>
      <c r="W10" s="55">
        <f t="shared" si="7"/>
        <v>4.707464694014795E-3</v>
      </c>
      <c r="X10" s="55">
        <f t="shared" si="8"/>
        <v>5.3351266532167672E-2</v>
      </c>
      <c r="Y10" s="56">
        <v>2640</v>
      </c>
      <c r="Z10" s="56">
        <v>0</v>
      </c>
      <c r="AA10" s="56">
        <v>2414</v>
      </c>
      <c r="AB10" s="56">
        <v>2</v>
      </c>
      <c r="AC10" s="52">
        <v>35</v>
      </c>
      <c r="AD10" s="56">
        <v>130</v>
      </c>
      <c r="AE10" s="56">
        <v>55</v>
      </c>
      <c r="AF10" s="29">
        <f t="shared" si="9"/>
        <v>2636</v>
      </c>
      <c r="AG10" s="57">
        <f t="shared" si="10"/>
        <v>0.91439393939393943</v>
      </c>
      <c r="AH10" s="57">
        <f t="shared" si="11"/>
        <v>0</v>
      </c>
      <c r="AI10" s="57">
        <f t="shared" si="12"/>
        <v>4.924242424242424E-2</v>
      </c>
      <c r="AJ10" s="54">
        <v>1061</v>
      </c>
      <c r="AK10" s="53">
        <v>411</v>
      </c>
      <c r="AL10" s="53">
        <v>421</v>
      </c>
      <c r="AM10" s="53">
        <v>19</v>
      </c>
      <c r="AN10" s="53">
        <v>32</v>
      </c>
      <c r="AO10" s="53">
        <v>136</v>
      </c>
      <c r="AP10" s="53">
        <v>39</v>
      </c>
      <c r="AQ10" s="29">
        <f t="shared" si="13"/>
        <v>1058</v>
      </c>
      <c r="AR10" s="58">
        <f t="shared" si="14"/>
        <v>0.78416588124410935</v>
      </c>
      <c r="AS10" s="59">
        <f t="shared" si="15"/>
        <v>0.38737040527803956</v>
      </c>
      <c r="AT10" s="60">
        <f t="shared" si="16"/>
        <v>0.12818096135721019</v>
      </c>
      <c r="AU10" s="10"/>
      <c r="AV10" s="44">
        <f t="shared" si="1"/>
        <v>13889</v>
      </c>
      <c r="AW10" s="44">
        <f t="shared" si="1"/>
        <v>4038</v>
      </c>
      <c r="AX10" s="44">
        <f t="shared" si="1"/>
        <v>8320</v>
      </c>
      <c r="AY10" s="44">
        <f t="shared" si="1"/>
        <v>121</v>
      </c>
      <c r="AZ10" s="44">
        <f t="shared" si="1"/>
        <v>301</v>
      </c>
      <c r="BA10" s="44">
        <f t="shared" si="1"/>
        <v>846</v>
      </c>
      <c r="BB10" s="44">
        <f t="shared" si="1"/>
        <v>259</v>
      </c>
      <c r="BC10" s="29">
        <f t="shared" si="17"/>
        <v>13885</v>
      </c>
      <c r="BD10" s="221">
        <f t="shared" si="18"/>
        <v>0.8897688818489452</v>
      </c>
      <c r="BE10" s="222">
        <f t="shared" si="19"/>
        <v>0.29073367413060697</v>
      </c>
      <c r="BF10" s="223">
        <f t="shared" si="20"/>
        <v>6.0911512707898338E-2</v>
      </c>
      <c r="BG10" s="22"/>
      <c r="BH10" s="22"/>
      <c r="BI10" s="22"/>
      <c r="BJ10" s="22"/>
      <c r="BK10" s="22"/>
      <c r="BL10" s="22"/>
      <c r="BM10" s="21"/>
      <c r="BN10" s="23"/>
      <c r="BO10" s="23"/>
      <c r="BP10" s="23"/>
      <c r="BQ10" s="10"/>
      <c r="BR10" s="11"/>
      <c r="BS10" s="12"/>
      <c r="BT10" s="12"/>
      <c r="BU10" s="12"/>
    </row>
    <row r="11" spans="1:73" s="20" customFormat="1" ht="21.95" customHeight="1" thickBot="1" x14ac:dyDescent="0.3">
      <c r="A11" s="62">
        <v>8</v>
      </c>
      <c r="B11" s="63" t="s">
        <v>25</v>
      </c>
      <c r="C11" s="64">
        <v>80</v>
      </c>
      <c r="D11" s="65">
        <v>46</v>
      </c>
      <c r="E11" s="65">
        <v>17</v>
      </c>
      <c r="F11" s="65">
        <v>0</v>
      </c>
      <c r="G11" s="65">
        <v>0</v>
      </c>
      <c r="H11" s="65">
        <v>9</v>
      </c>
      <c r="I11" s="65">
        <v>6</v>
      </c>
      <c r="J11" s="30">
        <f t="shared" si="2"/>
        <v>78</v>
      </c>
      <c r="K11" s="113">
        <f t="shared" si="3"/>
        <v>0.78749999999999998</v>
      </c>
      <c r="L11" s="113">
        <f t="shared" si="4"/>
        <v>0.57499999999999996</v>
      </c>
      <c r="M11" s="113">
        <f t="shared" si="5"/>
        <v>0.1125</v>
      </c>
      <c r="N11" s="66">
        <v>90</v>
      </c>
      <c r="O11" s="65">
        <v>0</v>
      </c>
      <c r="P11" s="65">
        <v>72</v>
      </c>
      <c r="Q11" s="65">
        <v>0</v>
      </c>
      <c r="R11" s="65">
        <v>0</v>
      </c>
      <c r="S11" s="65">
        <v>12</v>
      </c>
      <c r="T11" s="65">
        <v>6</v>
      </c>
      <c r="U11" s="30">
        <f t="shared" si="0"/>
        <v>90</v>
      </c>
      <c r="V11" s="67">
        <f t="shared" si="6"/>
        <v>0.8</v>
      </c>
      <c r="W11" s="67">
        <f t="shared" si="7"/>
        <v>0</v>
      </c>
      <c r="X11" s="67">
        <f t="shared" si="8"/>
        <v>0.13333333333333333</v>
      </c>
      <c r="Y11" s="68">
        <v>188</v>
      </c>
      <c r="Z11" s="68">
        <v>0</v>
      </c>
      <c r="AA11" s="68">
        <v>77</v>
      </c>
      <c r="AB11" s="68">
        <v>1</v>
      </c>
      <c r="AC11" s="64">
        <v>0</v>
      </c>
      <c r="AD11" s="68">
        <v>19</v>
      </c>
      <c r="AE11" s="68">
        <v>91</v>
      </c>
      <c r="AF11" s="30">
        <f t="shared" si="9"/>
        <v>188</v>
      </c>
      <c r="AG11" s="69">
        <f t="shared" si="10"/>
        <v>0.40957446808510639</v>
      </c>
      <c r="AH11" s="69">
        <f t="shared" si="11"/>
        <v>0</v>
      </c>
      <c r="AI11" s="69">
        <f t="shared" si="12"/>
        <v>0.10106382978723404</v>
      </c>
      <c r="AJ11" s="66">
        <v>25</v>
      </c>
      <c r="AK11" s="65">
        <v>0</v>
      </c>
      <c r="AL11" s="65">
        <v>23</v>
      </c>
      <c r="AM11" s="65">
        <v>0</v>
      </c>
      <c r="AN11" s="65">
        <v>0</v>
      </c>
      <c r="AO11" s="65">
        <v>0</v>
      </c>
      <c r="AP11" s="65">
        <v>2</v>
      </c>
      <c r="AQ11" s="30">
        <f t="shared" si="13"/>
        <v>25</v>
      </c>
      <c r="AR11" s="70">
        <f t="shared" si="14"/>
        <v>0.92</v>
      </c>
      <c r="AS11" s="71">
        <f t="shared" si="15"/>
        <v>0</v>
      </c>
      <c r="AT11" s="72">
        <f t="shared" si="16"/>
        <v>0</v>
      </c>
      <c r="AU11" s="10"/>
      <c r="AV11" s="44">
        <f t="shared" si="1"/>
        <v>358</v>
      </c>
      <c r="AW11" s="44">
        <f t="shared" si="1"/>
        <v>46</v>
      </c>
      <c r="AX11" s="44">
        <f t="shared" si="1"/>
        <v>166</v>
      </c>
      <c r="AY11" s="44">
        <f t="shared" si="1"/>
        <v>1</v>
      </c>
      <c r="AZ11" s="44">
        <f t="shared" si="1"/>
        <v>0</v>
      </c>
      <c r="BA11" s="44">
        <f t="shared" si="1"/>
        <v>40</v>
      </c>
      <c r="BB11" s="44">
        <f t="shared" si="1"/>
        <v>103</v>
      </c>
      <c r="BC11" s="30">
        <f t="shared" si="17"/>
        <v>356</v>
      </c>
      <c r="BD11" s="224">
        <f t="shared" si="18"/>
        <v>0.59217877094972071</v>
      </c>
      <c r="BE11" s="225">
        <f t="shared" si="19"/>
        <v>0.12849162011173185</v>
      </c>
      <c r="BF11" s="226">
        <f t="shared" si="20"/>
        <v>0.11173184357541899</v>
      </c>
      <c r="BG11" s="22"/>
      <c r="BH11" s="22"/>
      <c r="BI11" s="22"/>
      <c r="BJ11" s="22"/>
      <c r="BK11" s="22"/>
      <c r="BL11" s="22"/>
      <c r="BM11" s="21"/>
      <c r="BN11" s="23"/>
      <c r="BO11" s="23"/>
      <c r="BP11" s="23"/>
      <c r="BQ11" s="10"/>
      <c r="BR11" s="11"/>
      <c r="BS11" s="12"/>
      <c r="BT11" s="12"/>
      <c r="BU11" s="12"/>
    </row>
    <row r="12" spans="1:73" s="19" customFormat="1" ht="21.95" customHeight="1" thickBot="1" x14ac:dyDescent="0.3">
      <c r="A12" s="367" t="s">
        <v>17</v>
      </c>
      <c r="B12" s="367"/>
      <c r="C12" s="73">
        <f t="shared" ref="C12:I12" si="21">SUM(C4:C11)</f>
        <v>32977</v>
      </c>
      <c r="D12" s="73">
        <f t="shared" si="21"/>
        <v>22828</v>
      </c>
      <c r="E12" s="73">
        <f t="shared" si="21"/>
        <v>7430</v>
      </c>
      <c r="F12" s="73">
        <f t="shared" si="21"/>
        <v>278</v>
      </c>
      <c r="G12" s="73">
        <f t="shared" si="21"/>
        <v>734</v>
      </c>
      <c r="H12" s="73">
        <f t="shared" si="21"/>
        <v>1105</v>
      </c>
      <c r="I12" s="73">
        <f t="shared" si="21"/>
        <v>578</v>
      </c>
      <c r="J12" s="28">
        <f t="shared" si="2"/>
        <v>32953</v>
      </c>
      <c r="K12" s="113">
        <f>(D12+E12)/(C12)</f>
        <v>0.91754859447493708</v>
      </c>
      <c r="L12" s="113">
        <f>D12/(C12)</f>
        <v>0.69224004609273126</v>
      </c>
      <c r="M12" s="113">
        <f>H12/(C12)</f>
        <v>3.3508202686721049E-2</v>
      </c>
      <c r="N12" s="28">
        <f>SUM(N4:N11)</f>
        <v>30883</v>
      </c>
      <c r="O12" s="28">
        <f t="shared" ref="O12:T12" si="22">SUM(O3:O11)</f>
        <v>21</v>
      </c>
      <c r="P12" s="28">
        <f t="shared" si="22"/>
        <v>29018</v>
      </c>
      <c r="Q12" s="28">
        <f t="shared" si="22"/>
        <v>58</v>
      </c>
      <c r="R12" s="28">
        <f t="shared" si="22"/>
        <v>351</v>
      </c>
      <c r="S12" s="28">
        <f t="shared" si="22"/>
        <v>1050</v>
      </c>
      <c r="T12" s="28">
        <f t="shared" si="22"/>
        <v>361</v>
      </c>
      <c r="U12" s="28">
        <f t="shared" si="0"/>
        <v>30859</v>
      </c>
      <c r="V12" s="74">
        <f>(O12+P12)/(N12)</f>
        <v>0.94029077485995527</v>
      </c>
      <c r="W12" s="74">
        <f>O12/(N12)</f>
        <v>6.7998575267946772E-4</v>
      </c>
      <c r="X12" s="74">
        <f>S12/(N12)</f>
        <v>3.3999287633973384E-2</v>
      </c>
      <c r="Y12" s="28">
        <f>SUM(Y4:Y11)</f>
        <v>14331</v>
      </c>
      <c r="Z12" s="28">
        <f t="shared" ref="Z12:AE12" si="23">SUM(Z4:Z11)</f>
        <v>0</v>
      </c>
      <c r="AA12" s="28">
        <f t="shared" si="23"/>
        <v>13492</v>
      </c>
      <c r="AB12" s="28">
        <f t="shared" si="23"/>
        <v>12</v>
      </c>
      <c r="AC12" s="28">
        <f t="shared" si="23"/>
        <v>115</v>
      </c>
      <c r="AD12" s="28">
        <f t="shared" si="23"/>
        <v>430</v>
      </c>
      <c r="AE12" s="28">
        <f t="shared" si="23"/>
        <v>264</v>
      </c>
      <c r="AF12" s="28">
        <f t="shared" si="9"/>
        <v>14313</v>
      </c>
      <c r="AG12" s="75">
        <f>(Z12+AA12)/(Y12)</f>
        <v>0.94145558579303612</v>
      </c>
      <c r="AH12" s="75">
        <f>Z12/(Y12)</f>
        <v>0</v>
      </c>
      <c r="AI12" s="75">
        <f>AD12/(Y12)</f>
        <v>3.0004884516084015E-2</v>
      </c>
      <c r="AJ12" s="28">
        <f t="shared" ref="AJ12" si="24">SUM(AJ4:AJ11)</f>
        <v>1996</v>
      </c>
      <c r="AK12" s="28">
        <f t="shared" ref="AK12" si="25">SUM(AK4:AK11)</f>
        <v>699</v>
      </c>
      <c r="AL12" s="28">
        <f t="shared" ref="AL12" si="26">SUM(AL4:AL11)</f>
        <v>967</v>
      </c>
      <c r="AM12" s="28">
        <f t="shared" ref="AM12" si="27">SUM(AM4:AM11)</f>
        <v>26</v>
      </c>
      <c r="AN12" s="28">
        <f t="shared" ref="AN12" si="28">SUM(AN4:AN11)</f>
        <v>44</v>
      </c>
      <c r="AO12" s="28">
        <f t="shared" ref="AO12" si="29">SUM(AO4:AO11)</f>
        <v>181</v>
      </c>
      <c r="AP12" s="28">
        <f t="shared" ref="AP12" si="30">SUM(AP4:AP11)</f>
        <v>75</v>
      </c>
      <c r="AQ12" s="28">
        <f t="shared" si="13"/>
        <v>1992</v>
      </c>
      <c r="AR12" s="76">
        <f>(AK12+AL12)/(AJ12)</f>
        <v>0.83466933867735471</v>
      </c>
      <c r="AS12" s="77">
        <f>AK12/(AJ12)</f>
        <v>0.3502004008016032</v>
      </c>
      <c r="AT12" s="78">
        <f>AO12/(AJ12)</f>
        <v>9.0681362725450895E-2</v>
      </c>
      <c r="AU12" s="142"/>
      <c r="AV12" s="144">
        <f t="shared" ref="AV12" si="31">SUM(AV4:AV11)</f>
        <v>78191</v>
      </c>
      <c r="AW12" s="144">
        <f t="shared" ref="AW12:BB12" si="32">SUM(AW4:AW11)</f>
        <v>22849</v>
      </c>
      <c r="AX12" s="144">
        <f t="shared" si="32"/>
        <v>49940</v>
      </c>
      <c r="AY12" s="144">
        <f t="shared" si="32"/>
        <v>348</v>
      </c>
      <c r="AZ12" s="144">
        <f t="shared" si="32"/>
        <v>1200</v>
      </c>
      <c r="BA12" s="144">
        <f t="shared" si="32"/>
        <v>2585</v>
      </c>
      <c r="BB12" s="144">
        <f t="shared" si="32"/>
        <v>1203</v>
      </c>
      <c r="BC12" s="144">
        <f t="shared" si="17"/>
        <v>78125</v>
      </c>
      <c r="BD12" s="227">
        <f>(AW12+AX12)/(AV12)</f>
        <v>0.93091276489621566</v>
      </c>
      <c r="BE12" s="228">
        <f>AW12/(AV12)</f>
        <v>0.29222033226330396</v>
      </c>
      <c r="BF12" s="229">
        <f>BA12/(AV12)</f>
        <v>3.3060070852144109E-2</v>
      </c>
      <c r="BG12" s="7"/>
      <c r="BH12" s="7"/>
      <c r="BI12" s="7"/>
      <c r="BJ12" s="7"/>
      <c r="BK12" s="7"/>
      <c r="BL12" s="7"/>
      <c r="BM12" s="7"/>
      <c r="BN12" s="25"/>
      <c r="BO12" s="25"/>
      <c r="BP12" s="25"/>
      <c r="BQ12" s="395"/>
      <c r="BR12" s="395"/>
      <c r="BS12" s="18"/>
      <c r="BT12" s="18"/>
      <c r="BU12" s="18"/>
    </row>
    <row r="13" spans="1:73" x14ac:dyDescent="0.25">
      <c r="T13"/>
      <c r="U13" s="17"/>
      <c r="AD13"/>
      <c r="AE13" s="26"/>
      <c r="AH13" s="27"/>
      <c r="AN13"/>
      <c r="AO13" s="26"/>
      <c r="AR13" s="1"/>
      <c r="AZ13"/>
      <c r="BA13" s="26"/>
      <c r="BD13" s="1"/>
      <c r="BP13"/>
      <c r="BS13" s="1"/>
    </row>
    <row r="14" spans="1:73" ht="15.75" thickBot="1" x14ac:dyDescent="0.3">
      <c r="K14" s="130"/>
      <c r="T14"/>
      <c r="U14" s="17"/>
      <c r="AD14"/>
      <c r="AE14" s="26"/>
      <c r="AH14" s="27"/>
      <c r="AN14"/>
      <c r="AO14" s="26"/>
      <c r="AR14" s="1"/>
      <c r="AZ14"/>
      <c r="BA14" s="26"/>
      <c r="BD14" s="1"/>
      <c r="BP14"/>
      <c r="BS14" s="1"/>
    </row>
    <row r="15" spans="1:73" ht="19.5" thickBot="1" x14ac:dyDescent="0.3">
      <c r="A15" s="368" t="s">
        <v>17</v>
      </c>
      <c r="B15" s="368"/>
      <c r="C15" s="369" t="s">
        <v>2</v>
      </c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370" t="s">
        <v>14</v>
      </c>
      <c r="O15" s="370"/>
      <c r="P15" s="370"/>
      <c r="Q15" s="370"/>
      <c r="R15" s="370"/>
      <c r="S15" s="370"/>
      <c r="T15" s="370"/>
      <c r="U15" s="370"/>
      <c r="V15" s="370"/>
      <c r="W15" s="370"/>
      <c r="X15" s="370"/>
      <c r="Y15" s="371" t="s">
        <v>26</v>
      </c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80" t="s">
        <v>15</v>
      </c>
      <c r="AK15" s="380"/>
      <c r="AL15" s="380"/>
      <c r="AM15" s="380"/>
      <c r="AN15" s="380"/>
      <c r="AO15" s="380"/>
      <c r="AP15" s="380"/>
      <c r="AQ15" s="380"/>
      <c r="AR15" s="380"/>
      <c r="AS15" s="380"/>
      <c r="AT15" s="380"/>
      <c r="AU15" s="139"/>
      <c r="AV15" s="372" t="s">
        <v>80</v>
      </c>
      <c r="AW15" s="372"/>
      <c r="AX15" s="372"/>
      <c r="AY15" s="372"/>
      <c r="AZ15" s="372"/>
      <c r="BA15" s="372"/>
      <c r="BB15" s="372"/>
      <c r="BC15" s="372"/>
      <c r="BD15" s="372"/>
      <c r="BE15" s="372"/>
      <c r="BF15" s="372"/>
      <c r="BO15" s="1"/>
      <c r="BR15"/>
    </row>
    <row r="16" spans="1:73" ht="16.5" customHeight="1" thickBot="1" x14ac:dyDescent="0.3">
      <c r="A16" s="367" t="s">
        <v>81</v>
      </c>
      <c r="B16" s="367"/>
      <c r="C16" s="384" t="s">
        <v>3</v>
      </c>
      <c r="D16" s="386" t="s">
        <v>4</v>
      </c>
      <c r="E16" s="386"/>
      <c r="F16" s="386"/>
      <c r="G16" s="386"/>
      <c r="H16" s="386"/>
      <c r="I16" s="386"/>
      <c r="J16" s="386"/>
      <c r="K16" s="384" t="s">
        <v>11</v>
      </c>
      <c r="L16" s="384" t="s">
        <v>12</v>
      </c>
      <c r="M16" s="387" t="s">
        <v>13</v>
      </c>
      <c r="N16" s="373" t="s">
        <v>3</v>
      </c>
      <c r="O16" s="389" t="s">
        <v>4</v>
      </c>
      <c r="P16" s="389"/>
      <c r="Q16" s="389"/>
      <c r="R16" s="389"/>
      <c r="S16" s="389"/>
      <c r="T16" s="389"/>
      <c r="U16" s="389"/>
      <c r="V16" s="373" t="s">
        <v>11</v>
      </c>
      <c r="W16" s="373" t="s">
        <v>12</v>
      </c>
      <c r="X16" s="374" t="s">
        <v>13</v>
      </c>
      <c r="Y16" s="375" t="s">
        <v>3</v>
      </c>
      <c r="Z16" s="392" t="s">
        <v>27</v>
      </c>
      <c r="AA16" s="392"/>
      <c r="AB16" s="392"/>
      <c r="AC16" s="392"/>
      <c r="AD16" s="392"/>
      <c r="AE16" s="392"/>
      <c r="AF16" s="392"/>
      <c r="AG16" s="375" t="s">
        <v>11</v>
      </c>
      <c r="AH16" s="375" t="s">
        <v>12</v>
      </c>
      <c r="AI16" s="393" t="s">
        <v>13</v>
      </c>
      <c r="AJ16" s="381" t="s">
        <v>3</v>
      </c>
      <c r="AK16" s="382" t="s">
        <v>4</v>
      </c>
      <c r="AL16" s="382"/>
      <c r="AM16" s="382"/>
      <c r="AN16" s="382"/>
      <c r="AO16" s="382"/>
      <c r="AP16" s="382"/>
      <c r="AQ16" s="382"/>
      <c r="AR16" s="381" t="s">
        <v>11</v>
      </c>
      <c r="AS16" s="381" t="s">
        <v>12</v>
      </c>
      <c r="AT16" s="391" t="s">
        <v>13</v>
      </c>
      <c r="AU16" s="139"/>
      <c r="AV16" s="378" t="s">
        <v>3</v>
      </c>
      <c r="AW16" s="379" t="s">
        <v>4</v>
      </c>
      <c r="AX16" s="379"/>
      <c r="AY16" s="379"/>
      <c r="AZ16" s="379"/>
      <c r="BA16" s="379"/>
      <c r="BB16" s="379"/>
      <c r="BC16" s="379"/>
      <c r="BD16" s="378" t="s">
        <v>11</v>
      </c>
      <c r="BE16" s="378" t="s">
        <v>12</v>
      </c>
      <c r="BF16" s="377" t="s">
        <v>13</v>
      </c>
      <c r="BO16" s="1"/>
      <c r="BR16"/>
    </row>
    <row r="17" spans="1:72" ht="51.75" customHeight="1" thickBot="1" x14ac:dyDescent="0.3">
      <c r="A17" s="155" t="s">
        <v>1</v>
      </c>
      <c r="B17" s="155" t="s">
        <v>16</v>
      </c>
      <c r="C17" s="384"/>
      <c r="D17" s="151" t="s">
        <v>5</v>
      </c>
      <c r="E17" s="151" t="s">
        <v>6</v>
      </c>
      <c r="F17" s="151" t="s">
        <v>7</v>
      </c>
      <c r="G17" s="33" t="s">
        <v>8</v>
      </c>
      <c r="H17" s="151" t="s">
        <v>9</v>
      </c>
      <c r="I17" s="151" t="s">
        <v>10</v>
      </c>
      <c r="J17" s="151" t="s">
        <v>0</v>
      </c>
      <c r="K17" s="384"/>
      <c r="L17" s="384"/>
      <c r="M17" s="387"/>
      <c r="N17" s="373"/>
      <c r="O17" s="153" t="s">
        <v>5</v>
      </c>
      <c r="P17" s="153" t="s">
        <v>6</v>
      </c>
      <c r="Q17" s="153" t="s">
        <v>7</v>
      </c>
      <c r="R17" s="35" t="s">
        <v>8</v>
      </c>
      <c r="S17" s="153" t="s">
        <v>9</v>
      </c>
      <c r="T17" s="153" t="s">
        <v>10</v>
      </c>
      <c r="U17" s="153" t="s">
        <v>0</v>
      </c>
      <c r="V17" s="373"/>
      <c r="W17" s="373"/>
      <c r="X17" s="374"/>
      <c r="Y17" s="375"/>
      <c r="Z17" s="152" t="s">
        <v>5</v>
      </c>
      <c r="AA17" s="152" t="s">
        <v>6</v>
      </c>
      <c r="AB17" s="152" t="s">
        <v>7</v>
      </c>
      <c r="AC17" s="37" t="s">
        <v>8</v>
      </c>
      <c r="AD17" s="152" t="s">
        <v>9</v>
      </c>
      <c r="AE17" s="152" t="s">
        <v>10</v>
      </c>
      <c r="AF17" s="152" t="s">
        <v>0</v>
      </c>
      <c r="AG17" s="375"/>
      <c r="AH17" s="375"/>
      <c r="AI17" s="393"/>
      <c r="AJ17" s="381"/>
      <c r="AK17" s="154" t="s">
        <v>5</v>
      </c>
      <c r="AL17" s="154" t="s">
        <v>6</v>
      </c>
      <c r="AM17" s="154" t="s">
        <v>7</v>
      </c>
      <c r="AN17" s="38" t="s">
        <v>8</v>
      </c>
      <c r="AO17" s="154" t="s">
        <v>9</v>
      </c>
      <c r="AP17" s="154" t="s">
        <v>10</v>
      </c>
      <c r="AQ17" s="154" t="s">
        <v>0</v>
      </c>
      <c r="AR17" s="381"/>
      <c r="AS17" s="381"/>
      <c r="AT17" s="391"/>
      <c r="AU17" s="3"/>
      <c r="AV17" s="378"/>
      <c r="AW17" s="161" t="s">
        <v>5</v>
      </c>
      <c r="AX17" s="161" t="s">
        <v>6</v>
      </c>
      <c r="AY17" s="161" t="s">
        <v>7</v>
      </c>
      <c r="AZ17" s="162" t="s">
        <v>8</v>
      </c>
      <c r="BA17" s="161" t="s">
        <v>9</v>
      </c>
      <c r="BB17" s="161" t="s">
        <v>10</v>
      </c>
      <c r="BC17" s="161" t="s">
        <v>0</v>
      </c>
      <c r="BD17" s="378"/>
      <c r="BE17" s="378"/>
      <c r="BF17" s="377"/>
      <c r="BO17" s="1"/>
      <c r="BR17"/>
    </row>
    <row r="18" spans="1:72" ht="16.5" thickBot="1" x14ac:dyDescent="0.3">
      <c r="A18" s="39">
        <v>1</v>
      </c>
      <c r="B18" s="40" t="s">
        <v>18</v>
      </c>
      <c r="C18" s="41">
        <v>573</v>
      </c>
      <c r="D18" s="42">
        <v>528</v>
      </c>
      <c r="E18" s="42">
        <v>21</v>
      </c>
      <c r="F18" s="42">
        <v>1</v>
      </c>
      <c r="G18" s="42">
        <v>15</v>
      </c>
      <c r="H18" s="42">
        <v>2</v>
      </c>
      <c r="I18" s="42">
        <v>6</v>
      </c>
      <c r="J18" s="112">
        <v>573</v>
      </c>
      <c r="K18" s="113">
        <v>0.95811518324607325</v>
      </c>
      <c r="L18" s="113">
        <v>0.92146596858638741</v>
      </c>
      <c r="M18" s="113">
        <v>3.4904013961605585E-3</v>
      </c>
      <c r="N18" s="44">
        <v>598</v>
      </c>
      <c r="O18" s="44">
        <v>0</v>
      </c>
      <c r="P18" s="44">
        <v>569</v>
      </c>
      <c r="Q18" s="44">
        <v>1</v>
      </c>
      <c r="R18" s="41">
        <v>23</v>
      </c>
      <c r="S18" s="44">
        <v>1</v>
      </c>
      <c r="T18" s="44">
        <v>4</v>
      </c>
      <c r="U18" s="43">
        <f t="shared" ref="U18:U26" si="33">SUM(O18:T18)</f>
        <v>598</v>
      </c>
      <c r="V18" s="45">
        <f>(O18+P18)/(N18)</f>
        <v>0.95150501672240806</v>
      </c>
      <c r="W18" s="45">
        <f>O18/(N18)</f>
        <v>0</v>
      </c>
      <c r="X18" s="45">
        <f>S18/(N18)</f>
        <v>1.6722408026755853E-3</v>
      </c>
      <c r="Y18" s="44">
        <v>466</v>
      </c>
      <c r="Z18" s="44">
        <v>0</v>
      </c>
      <c r="AA18" s="44">
        <v>438</v>
      </c>
      <c r="AB18" s="44">
        <v>0</v>
      </c>
      <c r="AC18" s="41">
        <v>17</v>
      </c>
      <c r="AD18" s="44">
        <v>0</v>
      </c>
      <c r="AE18" s="44">
        <v>11</v>
      </c>
      <c r="AF18" s="43">
        <f>SUM(Z18:AE18)</f>
        <v>466</v>
      </c>
      <c r="AG18" s="46">
        <f>(Z18+AA18)/(Y18)</f>
        <v>0.93991416309012876</v>
      </c>
      <c r="AH18" s="46">
        <f>Z18/(Y18)</f>
        <v>0</v>
      </c>
      <c r="AI18" s="46">
        <f>AD18/(Y18)</f>
        <v>0</v>
      </c>
      <c r="AJ18" s="163">
        <v>63</v>
      </c>
      <c r="AK18" s="44">
        <v>5</v>
      </c>
      <c r="AL18" s="44">
        <v>53</v>
      </c>
      <c r="AM18" s="44">
        <v>0</v>
      </c>
      <c r="AN18" s="41">
        <v>5</v>
      </c>
      <c r="AO18" s="44">
        <v>0</v>
      </c>
      <c r="AP18" s="44">
        <v>0</v>
      </c>
      <c r="AQ18" s="43">
        <f>SUM(AK18:AP18)</f>
        <v>63</v>
      </c>
      <c r="AR18" s="47">
        <f>(AK18+AL18)/(AJ18)</f>
        <v>0.92063492063492058</v>
      </c>
      <c r="AS18" s="48">
        <f>AK18/(AJ18)</f>
        <v>7.9365079365079361E-2</v>
      </c>
      <c r="AT18" s="49">
        <f>AO18/(AJ18)</f>
        <v>0</v>
      </c>
      <c r="AU18" s="22"/>
      <c r="AV18" s="163">
        <f t="shared" ref="AV18:BC25" si="34">C18+N18+Y18</f>
        <v>1637</v>
      </c>
      <c r="AW18" s="163">
        <f t="shared" si="34"/>
        <v>528</v>
      </c>
      <c r="AX18" s="163">
        <f t="shared" si="34"/>
        <v>1028</v>
      </c>
      <c r="AY18" s="163">
        <f t="shared" si="34"/>
        <v>2</v>
      </c>
      <c r="AZ18" s="163">
        <f t="shared" si="34"/>
        <v>55</v>
      </c>
      <c r="BA18" s="163">
        <f t="shared" si="34"/>
        <v>3</v>
      </c>
      <c r="BB18" s="163">
        <f t="shared" si="34"/>
        <v>21</v>
      </c>
      <c r="BC18" s="163">
        <f t="shared" si="34"/>
        <v>1637</v>
      </c>
      <c r="BD18" s="164">
        <f>(AW18+AX18)/(AV18)</f>
        <v>0.95051924251679898</v>
      </c>
      <c r="BE18" s="165">
        <f>AW18/(AV18)</f>
        <v>0.32254123396456935</v>
      </c>
      <c r="BF18" s="166">
        <f>BA18/(AV18)</f>
        <v>1.8326206475259622E-3</v>
      </c>
      <c r="BO18" s="1"/>
      <c r="BR18"/>
    </row>
    <row r="19" spans="1:72" ht="16.5" thickBot="1" x14ac:dyDescent="0.3">
      <c r="A19" s="50">
        <v>2</v>
      </c>
      <c r="B19" s="51" t="s">
        <v>19</v>
      </c>
      <c r="C19" s="52">
        <v>1012</v>
      </c>
      <c r="D19" s="53">
        <v>697</v>
      </c>
      <c r="E19" s="53">
        <v>164</v>
      </c>
      <c r="F19" s="53">
        <v>7</v>
      </c>
      <c r="G19" s="53">
        <v>16</v>
      </c>
      <c r="H19" s="53">
        <v>109</v>
      </c>
      <c r="I19" s="53">
        <v>19</v>
      </c>
      <c r="J19" s="29">
        <v>1012</v>
      </c>
      <c r="K19" s="113">
        <v>0.85079051383399207</v>
      </c>
      <c r="L19" s="113">
        <v>0.68873517786561267</v>
      </c>
      <c r="M19" s="113">
        <v>0.10770750988142293</v>
      </c>
      <c r="N19" s="54">
        <v>655</v>
      </c>
      <c r="O19" s="53">
        <v>0</v>
      </c>
      <c r="P19" s="53">
        <v>591</v>
      </c>
      <c r="Q19" s="53">
        <v>2</v>
      </c>
      <c r="R19" s="53">
        <v>5</v>
      </c>
      <c r="S19" s="53">
        <v>48</v>
      </c>
      <c r="T19" s="53">
        <v>9</v>
      </c>
      <c r="U19" s="29">
        <f t="shared" si="33"/>
        <v>655</v>
      </c>
      <c r="V19" s="55">
        <f t="shared" ref="V19:V25" si="35">(O19+P19)/(N19)</f>
        <v>0.90229007633587788</v>
      </c>
      <c r="W19" s="55">
        <f t="shared" ref="W19:W25" si="36">O19/(N19)</f>
        <v>0</v>
      </c>
      <c r="X19" s="55">
        <f t="shared" ref="X19:X25" si="37">S19/(N19)</f>
        <v>7.3282442748091606E-2</v>
      </c>
      <c r="Y19" s="56">
        <v>576</v>
      </c>
      <c r="Z19" s="56">
        <v>0</v>
      </c>
      <c r="AA19" s="56">
        <v>498</v>
      </c>
      <c r="AB19" s="56">
        <v>0</v>
      </c>
      <c r="AC19" s="52">
        <v>8</v>
      </c>
      <c r="AD19" s="56">
        <v>65</v>
      </c>
      <c r="AE19" s="56">
        <v>5</v>
      </c>
      <c r="AF19" s="29">
        <f t="shared" ref="AF19:AF26" si="38">SUM(Z19:AE19)</f>
        <v>576</v>
      </c>
      <c r="AG19" s="57">
        <f t="shared" ref="AG19:AG25" si="39">(Z19+AA19)/(Y19)</f>
        <v>0.86458333333333337</v>
      </c>
      <c r="AH19" s="57">
        <f t="shared" ref="AH19:AH25" si="40">Z19/(Y19)</f>
        <v>0</v>
      </c>
      <c r="AI19" s="57">
        <f t="shared" ref="AI19:AI25" si="41">AD19/(Y19)</f>
        <v>0.11284722222222222</v>
      </c>
      <c r="AJ19" s="167">
        <v>64</v>
      </c>
      <c r="AK19" s="53">
        <v>22</v>
      </c>
      <c r="AL19" s="53">
        <v>17</v>
      </c>
      <c r="AM19" s="53">
        <v>1</v>
      </c>
      <c r="AN19" s="53">
        <v>1</v>
      </c>
      <c r="AO19" s="53">
        <v>20</v>
      </c>
      <c r="AP19" s="53">
        <v>3</v>
      </c>
      <c r="AQ19" s="29">
        <f t="shared" ref="AQ19:AQ26" si="42">SUM(AK19:AP19)</f>
        <v>64</v>
      </c>
      <c r="AR19" s="58">
        <f t="shared" ref="AR19:AR25" si="43">(AK19+AL19)/(AJ19)</f>
        <v>0.609375</v>
      </c>
      <c r="AS19" s="59">
        <f t="shared" ref="AS19:AS25" si="44">AK19/(AJ19)</f>
        <v>0.34375</v>
      </c>
      <c r="AT19" s="60">
        <f t="shared" ref="AT19:AT25" si="45">AO19/(AJ19)</f>
        <v>0.3125</v>
      </c>
      <c r="AU19" s="22"/>
      <c r="AV19" s="163">
        <f t="shared" si="34"/>
        <v>2243</v>
      </c>
      <c r="AW19" s="163">
        <f t="shared" si="34"/>
        <v>697</v>
      </c>
      <c r="AX19" s="163">
        <f t="shared" si="34"/>
        <v>1253</v>
      </c>
      <c r="AY19" s="163">
        <f t="shared" si="34"/>
        <v>9</v>
      </c>
      <c r="AZ19" s="163">
        <f t="shared" si="34"/>
        <v>29</v>
      </c>
      <c r="BA19" s="163">
        <f t="shared" si="34"/>
        <v>222</v>
      </c>
      <c r="BB19" s="163">
        <f t="shared" si="34"/>
        <v>33</v>
      </c>
      <c r="BC19" s="163">
        <f t="shared" si="34"/>
        <v>2243</v>
      </c>
      <c r="BD19" s="164">
        <f t="shared" ref="BD19:BD25" si="46">(AW19+AX19)/(AV19)</f>
        <v>0.86937137761925987</v>
      </c>
      <c r="BE19" s="165">
        <f t="shared" ref="BE19:BE25" si="47">AW19/(AV19)</f>
        <v>0.31074453856442263</v>
      </c>
      <c r="BF19" s="166">
        <f t="shared" ref="BF19:BF25" si="48">BA19/(AV19)</f>
        <v>9.897458760588497E-2</v>
      </c>
      <c r="BO19" s="1"/>
      <c r="BR19"/>
    </row>
    <row r="20" spans="1:72" ht="16.5" thickBot="1" x14ac:dyDescent="0.3">
      <c r="A20" s="50">
        <v>3</v>
      </c>
      <c r="B20" s="51" t="s">
        <v>20</v>
      </c>
      <c r="C20" s="52">
        <v>393</v>
      </c>
      <c r="D20" s="52">
        <v>328</v>
      </c>
      <c r="E20" s="53">
        <v>17</v>
      </c>
      <c r="F20" s="53">
        <v>12</v>
      </c>
      <c r="G20" s="53">
        <v>10</v>
      </c>
      <c r="H20" s="53">
        <v>22</v>
      </c>
      <c r="I20" s="53">
        <v>4</v>
      </c>
      <c r="J20" s="29">
        <v>393</v>
      </c>
      <c r="K20" s="113">
        <v>0.87786259541984735</v>
      </c>
      <c r="L20" s="113">
        <v>0.83460559796437661</v>
      </c>
      <c r="M20" s="113">
        <v>5.5979643765903309E-2</v>
      </c>
      <c r="N20" s="54">
        <v>397</v>
      </c>
      <c r="O20" s="53">
        <v>0</v>
      </c>
      <c r="P20" s="53">
        <v>387</v>
      </c>
      <c r="Q20" s="53">
        <v>1</v>
      </c>
      <c r="R20" s="53">
        <v>1</v>
      </c>
      <c r="S20" s="53">
        <v>5</v>
      </c>
      <c r="T20" s="53">
        <v>3</v>
      </c>
      <c r="U20" s="29">
        <f t="shared" si="33"/>
        <v>397</v>
      </c>
      <c r="V20" s="55">
        <f t="shared" si="35"/>
        <v>0.97481108312342568</v>
      </c>
      <c r="W20" s="55">
        <f t="shared" si="36"/>
        <v>0</v>
      </c>
      <c r="X20" s="55">
        <f t="shared" si="37"/>
        <v>1.2594458438287154E-2</v>
      </c>
      <c r="Y20" s="56">
        <v>297</v>
      </c>
      <c r="Z20" s="56">
        <v>0</v>
      </c>
      <c r="AA20" s="56">
        <v>291</v>
      </c>
      <c r="AB20" s="56">
        <v>0</v>
      </c>
      <c r="AC20" s="52">
        <v>2</v>
      </c>
      <c r="AD20" s="56">
        <v>4</v>
      </c>
      <c r="AE20" s="56">
        <v>0</v>
      </c>
      <c r="AF20" s="29">
        <f t="shared" si="38"/>
        <v>297</v>
      </c>
      <c r="AG20" s="57">
        <f t="shared" si="39"/>
        <v>0.97979797979797978</v>
      </c>
      <c r="AH20" s="57">
        <f t="shared" si="40"/>
        <v>0</v>
      </c>
      <c r="AI20" s="57">
        <f t="shared" si="41"/>
        <v>1.3468013468013467E-2</v>
      </c>
      <c r="AJ20" s="167">
        <v>53</v>
      </c>
      <c r="AK20" s="53">
        <v>4</v>
      </c>
      <c r="AL20" s="53">
        <v>48</v>
      </c>
      <c r="AM20" s="53">
        <v>0</v>
      </c>
      <c r="AN20" s="53">
        <v>0</v>
      </c>
      <c r="AO20" s="53">
        <v>1</v>
      </c>
      <c r="AP20" s="53">
        <v>0</v>
      </c>
      <c r="AQ20" s="29">
        <f t="shared" si="42"/>
        <v>53</v>
      </c>
      <c r="AR20" s="58">
        <f t="shared" si="43"/>
        <v>0.98113207547169812</v>
      </c>
      <c r="AS20" s="59">
        <f t="shared" si="44"/>
        <v>7.5471698113207544E-2</v>
      </c>
      <c r="AT20" s="60">
        <f t="shared" si="45"/>
        <v>1.8867924528301886E-2</v>
      </c>
      <c r="AU20" s="22"/>
      <c r="AV20" s="163">
        <f t="shared" si="34"/>
        <v>1087</v>
      </c>
      <c r="AW20" s="163">
        <f t="shared" si="34"/>
        <v>328</v>
      </c>
      <c r="AX20" s="163">
        <f t="shared" si="34"/>
        <v>695</v>
      </c>
      <c r="AY20" s="163">
        <f t="shared" si="34"/>
        <v>13</v>
      </c>
      <c r="AZ20" s="163">
        <f t="shared" si="34"/>
        <v>13</v>
      </c>
      <c r="BA20" s="163">
        <f t="shared" si="34"/>
        <v>31</v>
      </c>
      <c r="BB20" s="163">
        <f t="shared" si="34"/>
        <v>7</v>
      </c>
      <c r="BC20" s="163">
        <f t="shared" si="34"/>
        <v>1087</v>
      </c>
      <c r="BD20" s="164">
        <f t="shared" si="46"/>
        <v>0.94112235510579578</v>
      </c>
      <c r="BE20" s="165">
        <f t="shared" si="47"/>
        <v>0.30174793008279671</v>
      </c>
      <c r="BF20" s="166">
        <f t="shared" si="48"/>
        <v>2.8518859245630176E-2</v>
      </c>
      <c r="BO20" s="1"/>
      <c r="BR20"/>
    </row>
    <row r="21" spans="1:72" ht="16.5" thickBot="1" x14ac:dyDescent="0.3">
      <c r="A21" s="50">
        <v>4</v>
      </c>
      <c r="B21" s="51" t="s">
        <v>21</v>
      </c>
      <c r="C21" s="54">
        <v>61</v>
      </c>
      <c r="D21" s="53">
        <v>52</v>
      </c>
      <c r="E21" s="53">
        <v>6</v>
      </c>
      <c r="F21" s="53">
        <v>0</v>
      </c>
      <c r="G21" s="53">
        <v>2</v>
      </c>
      <c r="H21" s="53">
        <v>1</v>
      </c>
      <c r="I21" s="53">
        <v>0</v>
      </c>
      <c r="J21" s="29">
        <v>61</v>
      </c>
      <c r="K21" s="113">
        <v>0.95081967213114749</v>
      </c>
      <c r="L21" s="113">
        <v>0.85245901639344257</v>
      </c>
      <c r="M21" s="113">
        <v>1.6393442622950821E-2</v>
      </c>
      <c r="N21" s="54">
        <v>325</v>
      </c>
      <c r="O21" s="53">
        <v>0</v>
      </c>
      <c r="P21" s="53">
        <v>316</v>
      </c>
      <c r="Q21" s="53">
        <v>0</v>
      </c>
      <c r="R21" s="53">
        <v>1</v>
      </c>
      <c r="S21" s="53">
        <v>6</v>
      </c>
      <c r="T21" s="53">
        <v>2</v>
      </c>
      <c r="U21" s="29">
        <f t="shared" si="33"/>
        <v>325</v>
      </c>
      <c r="V21" s="55">
        <f t="shared" si="35"/>
        <v>0.97230769230769232</v>
      </c>
      <c r="W21" s="55">
        <f t="shared" si="36"/>
        <v>0</v>
      </c>
      <c r="X21" s="55">
        <f t="shared" si="37"/>
        <v>1.8461538461538463E-2</v>
      </c>
      <c r="Y21" s="61">
        <v>129</v>
      </c>
      <c r="Z21" s="61">
        <v>0</v>
      </c>
      <c r="AA21" s="61">
        <v>126</v>
      </c>
      <c r="AB21" s="61">
        <v>0</v>
      </c>
      <c r="AC21" s="54">
        <v>2</v>
      </c>
      <c r="AD21" s="61">
        <v>0</v>
      </c>
      <c r="AE21" s="61">
        <v>1</v>
      </c>
      <c r="AF21" s="29">
        <f t="shared" si="38"/>
        <v>129</v>
      </c>
      <c r="AG21" s="57">
        <f t="shared" si="39"/>
        <v>0.97674418604651159</v>
      </c>
      <c r="AH21" s="57">
        <f t="shared" si="40"/>
        <v>0</v>
      </c>
      <c r="AI21" s="57">
        <f t="shared" si="41"/>
        <v>0</v>
      </c>
      <c r="AJ21" s="167">
        <v>7</v>
      </c>
      <c r="AK21" s="53">
        <v>0</v>
      </c>
      <c r="AL21" s="53">
        <v>7</v>
      </c>
      <c r="AM21" s="53">
        <v>0</v>
      </c>
      <c r="AN21" s="53">
        <v>0</v>
      </c>
      <c r="AO21" s="53">
        <v>0</v>
      </c>
      <c r="AP21" s="53">
        <v>0</v>
      </c>
      <c r="AQ21" s="29">
        <v>7</v>
      </c>
      <c r="AR21" s="58">
        <f t="shared" si="43"/>
        <v>1</v>
      </c>
      <c r="AS21" s="59">
        <f t="shared" si="44"/>
        <v>0</v>
      </c>
      <c r="AT21" s="60">
        <f t="shared" si="45"/>
        <v>0</v>
      </c>
      <c r="AU21" s="22"/>
      <c r="AV21" s="163">
        <f t="shared" si="34"/>
        <v>515</v>
      </c>
      <c r="AW21" s="163">
        <f t="shared" si="34"/>
        <v>52</v>
      </c>
      <c r="AX21" s="163">
        <f t="shared" si="34"/>
        <v>448</v>
      </c>
      <c r="AY21" s="163">
        <f t="shared" si="34"/>
        <v>0</v>
      </c>
      <c r="AZ21" s="163">
        <f t="shared" si="34"/>
        <v>5</v>
      </c>
      <c r="BA21" s="163">
        <f t="shared" si="34"/>
        <v>7</v>
      </c>
      <c r="BB21" s="163">
        <f t="shared" si="34"/>
        <v>3</v>
      </c>
      <c r="BC21" s="163">
        <f t="shared" si="34"/>
        <v>515</v>
      </c>
      <c r="BD21" s="164">
        <f t="shared" si="46"/>
        <v>0.970873786407767</v>
      </c>
      <c r="BE21" s="165">
        <f t="shared" si="47"/>
        <v>0.10097087378640776</v>
      </c>
      <c r="BF21" s="166">
        <f t="shared" si="48"/>
        <v>1.3592233009708738E-2</v>
      </c>
      <c r="BO21" s="1"/>
      <c r="BR21"/>
    </row>
    <row r="22" spans="1:72" ht="16.5" thickBot="1" x14ac:dyDescent="0.3">
      <c r="A22" s="50">
        <v>5</v>
      </c>
      <c r="B22" s="51" t="s">
        <v>74</v>
      </c>
      <c r="C22" s="52">
        <v>4250</v>
      </c>
      <c r="D22" s="53">
        <v>3223</v>
      </c>
      <c r="E22" s="53">
        <v>771</v>
      </c>
      <c r="F22" s="53">
        <v>43</v>
      </c>
      <c r="G22" s="53">
        <v>62</v>
      </c>
      <c r="H22" s="53">
        <v>78</v>
      </c>
      <c r="I22" s="53">
        <v>73</v>
      </c>
      <c r="J22" s="29">
        <v>4250</v>
      </c>
      <c r="K22" s="113">
        <v>0.93976470588235295</v>
      </c>
      <c r="L22" s="113">
        <v>0.75835294117647056</v>
      </c>
      <c r="M22" s="113">
        <v>1.8352941176470589E-2</v>
      </c>
      <c r="N22" s="54">
        <v>3741</v>
      </c>
      <c r="O22" s="53">
        <v>0</v>
      </c>
      <c r="P22" s="53">
        <v>3648</v>
      </c>
      <c r="Q22" s="53">
        <v>3</v>
      </c>
      <c r="R22" s="53">
        <v>22</v>
      </c>
      <c r="S22" s="53">
        <v>40</v>
      </c>
      <c r="T22" s="53">
        <v>28</v>
      </c>
      <c r="U22" s="29">
        <f t="shared" si="33"/>
        <v>3741</v>
      </c>
      <c r="V22" s="55">
        <f t="shared" si="35"/>
        <v>0.97514033680834</v>
      </c>
      <c r="W22" s="55">
        <f t="shared" si="36"/>
        <v>0</v>
      </c>
      <c r="X22" s="55">
        <f t="shared" si="37"/>
        <v>1.0692328254477412E-2</v>
      </c>
      <c r="Y22" s="56">
        <v>4299</v>
      </c>
      <c r="Z22" s="56">
        <v>2</v>
      </c>
      <c r="AA22" s="56">
        <v>4216</v>
      </c>
      <c r="AB22" s="56">
        <v>0</v>
      </c>
      <c r="AC22" s="52">
        <v>14</v>
      </c>
      <c r="AD22" s="56">
        <v>46</v>
      </c>
      <c r="AE22" s="56">
        <v>21</v>
      </c>
      <c r="AF22" s="29">
        <f t="shared" si="38"/>
        <v>4299</v>
      </c>
      <c r="AG22" s="57">
        <f t="shared" si="39"/>
        <v>0.98115840893230988</v>
      </c>
      <c r="AH22" s="57">
        <f t="shared" si="40"/>
        <v>4.6522447080716444E-4</v>
      </c>
      <c r="AI22" s="57">
        <f t="shared" si="41"/>
        <v>1.0700162828564782E-2</v>
      </c>
      <c r="AJ22" s="167">
        <v>118</v>
      </c>
      <c r="AK22" s="53">
        <v>47</v>
      </c>
      <c r="AL22" s="53">
        <v>61</v>
      </c>
      <c r="AM22" s="53">
        <v>2</v>
      </c>
      <c r="AN22" s="53">
        <v>2</v>
      </c>
      <c r="AO22" s="53">
        <v>3</v>
      </c>
      <c r="AP22" s="53">
        <v>3</v>
      </c>
      <c r="AQ22" s="29">
        <f t="shared" si="42"/>
        <v>118</v>
      </c>
      <c r="AR22" s="58">
        <f t="shared" si="43"/>
        <v>0.9152542372881356</v>
      </c>
      <c r="AS22" s="59">
        <f t="shared" si="44"/>
        <v>0.39830508474576271</v>
      </c>
      <c r="AT22" s="60">
        <f t="shared" si="45"/>
        <v>2.5423728813559324E-2</v>
      </c>
      <c r="AU22" s="22"/>
      <c r="AV22" s="163">
        <f t="shared" si="34"/>
        <v>12290</v>
      </c>
      <c r="AW22" s="163">
        <f t="shared" si="34"/>
        <v>3225</v>
      </c>
      <c r="AX22" s="163">
        <f t="shared" si="34"/>
        <v>8635</v>
      </c>
      <c r="AY22" s="163">
        <f t="shared" si="34"/>
        <v>46</v>
      </c>
      <c r="AZ22" s="163">
        <f t="shared" si="34"/>
        <v>98</v>
      </c>
      <c r="BA22" s="163">
        <f t="shared" si="34"/>
        <v>164</v>
      </c>
      <c r="BB22" s="163">
        <f t="shared" si="34"/>
        <v>122</v>
      </c>
      <c r="BC22" s="163">
        <f t="shared" si="34"/>
        <v>12290</v>
      </c>
      <c r="BD22" s="164">
        <f t="shared" si="46"/>
        <v>0.96501220504475183</v>
      </c>
      <c r="BE22" s="165">
        <f t="shared" si="47"/>
        <v>0.26240846216436126</v>
      </c>
      <c r="BF22" s="166">
        <f t="shared" si="48"/>
        <v>1.3344182262001627E-2</v>
      </c>
      <c r="BO22" s="1"/>
      <c r="BR22"/>
    </row>
    <row r="23" spans="1:72" ht="16.5" thickBot="1" x14ac:dyDescent="0.3">
      <c r="A23" s="50">
        <v>6</v>
      </c>
      <c r="B23" s="51" t="s">
        <v>23</v>
      </c>
      <c r="C23" s="52">
        <v>23075</v>
      </c>
      <c r="D23" s="53">
        <v>16552</v>
      </c>
      <c r="E23" s="53">
        <v>5075</v>
      </c>
      <c r="F23" s="53">
        <v>164</v>
      </c>
      <c r="G23" s="53">
        <v>348</v>
      </c>
      <c r="H23" s="53">
        <v>584</v>
      </c>
      <c r="I23" s="53">
        <v>352</v>
      </c>
      <c r="J23" s="29">
        <v>23075</v>
      </c>
      <c r="K23" s="113">
        <v>0.93724810400866743</v>
      </c>
      <c r="L23" s="113">
        <v>0.71731310942578552</v>
      </c>
      <c r="M23" s="113">
        <v>2.5308775731310941E-2</v>
      </c>
      <c r="N23" s="54">
        <v>26353</v>
      </c>
      <c r="O23" s="53">
        <v>0</v>
      </c>
      <c r="P23" s="53">
        <v>24882</v>
      </c>
      <c r="Q23" s="53">
        <v>55</v>
      </c>
      <c r="R23" s="53">
        <v>208</v>
      </c>
      <c r="S23" s="53">
        <v>995</v>
      </c>
      <c r="T23" s="53">
        <v>213</v>
      </c>
      <c r="U23" s="29">
        <f t="shared" si="33"/>
        <v>26353</v>
      </c>
      <c r="V23" s="55">
        <f t="shared" si="35"/>
        <v>0.94418092816757104</v>
      </c>
      <c r="W23" s="55">
        <f t="shared" si="36"/>
        <v>0</v>
      </c>
      <c r="X23" s="55">
        <f t="shared" si="37"/>
        <v>3.7756612150419304E-2</v>
      </c>
      <c r="Y23" s="56">
        <v>8700</v>
      </c>
      <c r="Z23" s="56">
        <v>0</v>
      </c>
      <c r="AA23" s="56">
        <v>8243</v>
      </c>
      <c r="AB23" s="56">
        <v>3</v>
      </c>
      <c r="AC23" s="52">
        <v>43</v>
      </c>
      <c r="AD23" s="56">
        <v>312</v>
      </c>
      <c r="AE23" s="56">
        <v>99</v>
      </c>
      <c r="AF23" s="29">
        <f t="shared" si="38"/>
        <v>8700</v>
      </c>
      <c r="AG23" s="57">
        <f t="shared" si="39"/>
        <v>0.94747126436781615</v>
      </c>
      <c r="AH23" s="57">
        <f t="shared" si="40"/>
        <v>0</v>
      </c>
      <c r="AI23" s="57">
        <f t="shared" si="41"/>
        <v>3.5862068965517239E-2</v>
      </c>
      <c r="AJ23" s="167">
        <v>778</v>
      </c>
      <c r="AK23" s="53">
        <v>218</v>
      </c>
      <c r="AL23" s="53">
        <v>466</v>
      </c>
      <c r="AM23" s="53">
        <v>6</v>
      </c>
      <c r="AN23" s="53">
        <v>18</v>
      </c>
      <c r="AO23" s="53">
        <v>37</v>
      </c>
      <c r="AP23" s="53">
        <v>33</v>
      </c>
      <c r="AQ23" s="29">
        <f t="shared" si="42"/>
        <v>778</v>
      </c>
      <c r="AR23" s="58">
        <f t="shared" si="43"/>
        <v>0.87917737789203088</v>
      </c>
      <c r="AS23" s="59">
        <f t="shared" si="44"/>
        <v>0.28020565552699228</v>
      </c>
      <c r="AT23" s="60">
        <f t="shared" si="45"/>
        <v>4.7557840616966579E-2</v>
      </c>
      <c r="AU23" s="22"/>
      <c r="AV23" s="163">
        <f t="shared" si="34"/>
        <v>58128</v>
      </c>
      <c r="AW23" s="163">
        <f t="shared" si="34"/>
        <v>16552</v>
      </c>
      <c r="AX23" s="163">
        <f t="shared" si="34"/>
        <v>38200</v>
      </c>
      <c r="AY23" s="163">
        <f t="shared" si="34"/>
        <v>222</v>
      </c>
      <c r="AZ23" s="163">
        <f t="shared" si="34"/>
        <v>599</v>
      </c>
      <c r="BA23" s="163">
        <f t="shared" si="34"/>
        <v>1891</v>
      </c>
      <c r="BB23" s="163">
        <f t="shared" si="34"/>
        <v>664</v>
      </c>
      <c r="BC23" s="163">
        <f t="shared" si="34"/>
        <v>58128</v>
      </c>
      <c r="BD23" s="164">
        <f t="shared" si="46"/>
        <v>0.94192127718139274</v>
      </c>
      <c r="BE23" s="165">
        <f t="shared" si="47"/>
        <v>0.28475089457748415</v>
      </c>
      <c r="BF23" s="166">
        <f t="shared" si="48"/>
        <v>3.2531654280209196E-2</v>
      </c>
      <c r="BO23" s="1"/>
      <c r="BR23"/>
    </row>
    <row r="24" spans="1:72" ht="16.5" thickBot="1" x14ac:dyDescent="0.3">
      <c r="A24" s="50">
        <v>7</v>
      </c>
      <c r="B24" s="51" t="s">
        <v>24</v>
      </c>
      <c r="C24" s="52">
        <v>7736</v>
      </c>
      <c r="D24" s="53">
        <v>4955</v>
      </c>
      <c r="E24" s="53">
        <v>1757</v>
      </c>
      <c r="F24" s="53">
        <v>179</v>
      </c>
      <c r="G24" s="53">
        <v>207</v>
      </c>
      <c r="H24" s="53">
        <v>453</v>
      </c>
      <c r="I24" s="53">
        <v>185</v>
      </c>
      <c r="J24" s="29">
        <v>7736</v>
      </c>
      <c r="K24" s="113">
        <v>0.86763185108583252</v>
      </c>
      <c r="L24" s="113">
        <v>0.64051189245087903</v>
      </c>
      <c r="M24" s="113">
        <v>5.8557394002068254E-2</v>
      </c>
      <c r="N24" s="54">
        <v>5632</v>
      </c>
      <c r="O24" s="53">
        <v>0</v>
      </c>
      <c r="P24" s="53">
        <v>5202</v>
      </c>
      <c r="Q24" s="53">
        <v>14</v>
      </c>
      <c r="R24" s="53">
        <v>100</v>
      </c>
      <c r="S24" s="53">
        <v>234</v>
      </c>
      <c r="T24" s="53">
        <v>82</v>
      </c>
      <c r="U24" s="29">
        <f t="shared" si="33"/>
        <v>5632</v>
      </c>
      <c r="V24" s="55">
        <f t="shared" si="35"/>
        <v>0.92365056818181823</v>
      </c>
      <c r="W24" s="55">
        <f t="shared" si="36"/>
        <v>0</v>
      </c>
      <c r="X24" s="55">
        <f t="shared" si="37"/>
        <v>4.1548295454545456E-2</v>
      </c>
      <c r="Y24" s="56">
        <v>2822</v>
      </c>
      <c r="Z24" s="56">
        <v>0</v>
      </c>
      <c r="AA24" s="56">
        <v>2597</v>
      </c>
      <c r="AB24" s="56">
        <v>6</v>
      </c>
      <c r="AC24" s="52">
        <v>31</v>
      </c>
      <c r="AD24" s="56">
        <v>143</v>
      </c>
      <c r="AE24" s="56">
        <v>45</v>
      </c>
      <c r="AF24" s="29">
        <f t="shared" si="38"/>
        <v>2822</v>
      </c>
      <c r="AG24" s="57">
        <f t="shared" si="39"/>
        <v>0.92026931254429478</v>
      </c>
      <c r="AH24" s="57">
        <f t="shared" si="40"/>
        <v>0</v>
      </c>
      <c r="AI24" s="57">
        <f t="shared" si="41"/>
        <v>5.0673281360737066E-2</v>
      </c>
      <c r="AJ24" s="167">
        <v>1026</v>
      </c>
      <c r="AK24" s="53">
        <v>424</v>
      </c>
      <c r="AL24" s="53">
        <v>400</v>
      </c>
      <c r="AM24" s="53">
        <v>20</v>
      </c>
      <c r="AN24" s="53">
        <v>36</v>
      </c>
      <c r="AO24" s="53">
        <v>111</v>
      </c>
      <c r="AP24" s="53">
        <v>35</v>
      </c>
      <c r="AQ24" s="29">
        <f t="shared" si="42"/>
        <v>1026</v>
      </c>
      <c r="AR24" s="58">
        <f t="shared" si="43"/>
        <v>0.80311890838206623</v>
      </c>
      <c r="AS24" s="59">
        <f t="shared" si="44"/>
        <v>0.41325536062378165</v>
      </c>
      <c r="AT24" s="60">
        <f t="shared" si="45"/>
        <v>0.10818713450292397</v>
      </c>
      <c r="AU24" s="22"/>
      <c r="AV24" s="163">
        <f t="shared" si="34"/>
        <v>16190</v>
      </c>
      <c r="AW24" s="163">
        <f t="shared" si="34"/>
        <v>4955</v>
      </c>
      <c r="AX24" s="163">
        <f t="shared" si="34"/>
        <v>9556</v>
      </c>
      <c r="AY24" s="163">
        <f t="shared" si="34"/>
        <v>199</v>
      </c>
      <c r="AZ24" s="163">
        <f t="shared" si="34"/>
        <v>338</v>
      </c>
      <c r="BA24" s="163">
        <f t="shared" si="34"/>
        <v>830</v>
      </c>
      <c r="BB24" s="163">
        <f t="shared" si="34"/>
        <v>312</v>
      </c>
      <c r="BC24" s="163">
        <f t="shared" si="34"/>
        <v>16190</v>
      </c>
      <c r="BD24" s="164">
        <f t="shared" si="46"/>
        <v>0.89629400864731312</v>
      </c>
      <c r="BE24" s="165">
        <f t="shared" si="47"/>
        <v>0.30605311920938849</v>
      </c>
      <c r="BF24" s="166">
        <f t="shared" si="48"/>
        <v>5.1266213712168003E-2</v>
      </c>
      <c r="BO24" s="1"/>
      <c r="BR24"/>
    </row>
    <row r="25" spans="1:72" ht="16.5" thickBot="1" x14ac:dyDescent="0.3">
      <c r="A25" s="62">
        <v>8</v>
      </c>
      <c r="B25" s="63" t="s">
        <v>25</v>
      </c>
      <c r="C25" s="64">
        <v>131</v>
      </c>
      <c r="D25" s="65">
        <v>39</v>
      </c>
      <c r="E25" s="65">
        <v>69</v>
      </c>
      <c r="F25" s="65">
        <v>5</v>
      </c>
      <c r="G25" s="65">
        <v>0</v>
      </c>
      <c r="H25" s="65">
        <v>9</v>
      </c>
      <c r="I25" s="65">
        <v>9</v>
      </c>
      <c r="J25" s="30">
        <v>131</v>
      </c>
      <c r="K25" s="113">
        <v>0.82442748091603058</v>
      </c>
      <c r="L25" s="113">
        <v>0.29770992366412213</v>
      </c>
      <c r="M25" s="113">
        <v>6.8702290076335881E-2</v>
      </c>
      <c r="N25" s="66">
        <v>142</v>
      </c>
      <c r="O25" s="65">
        <v>0</v>
      </c>
      <c r="P25" s="65">
        <v>101</v>
      </c>
      <c r="Q25" s="65">
        <v>0</v>
      </c>
      <c r="R25" s="65">
        <v>3</v>
      </c>
      <c r="S25" s="65">
        <v>9</v>
      </c>
      <c r="T25" s="65">
        <v>4</v>
      </c>
      <c r="U25" s="30">
        <f t="shared" si="33"/>
        <v>117</v>
      </c>
      <c r="V25" s="67">
        <f t="shared" si="35"/>
        <v>0.71126760563380287</v>
      </c>
      <c r="W25" s="67">
        <f t="shared" si="36"/>
        <v>0</v>
      </c>
      <c r="X25" s="67">
        <f t="shared" si="37"/>
        <v>6.3380281690140844E-2</v>
      </c>
      <c r="Y25" s="68">
        <v>263</v>
      </c>
      <c r="Z25" s="68">
        <v>0</v>
      </c>
      <c r="AA25" s="68">
        <v>139</v>
      </c>
      <c r="AB25" s="68">
        <v>1</v>
      </c>
      <c r="AC25" s="64">
        <v>4</v>
      </c>
      <c r="AD25" s="68">
        <v>32</v>
      </c>
      <c r="AE25" s="68">
        <v>87</v>
      </c>
      <c r="AF25" s="30">
        <f t="shared" si="38"/>
        <v>263</v>
      </c>
      <c r="AG25" s="69">
        <f t="shared" si="39"/>
        <v>0.52851711026615966</v>
      </c>
      <c r="AH25" s="69">
        <f t="shared" si="40"/>
        <v>0</v>
      </c>
      <c r="AI25" s="69">
        <f t="shared" si="41"/>
        <v>0.12167300380228137</v>
      </c>
      <c r="AJ25" s="168">
        <v>47</v>
      </c>
      <c r="AK25" s="65">
        <v>15</v>
      </c>
      <c r="AL25" s="65">
        <v>17</v>
      </c>
      <c r="AM25" s="65">
        <v>0</v>
      </c>
      <c r="AN25" s="65">
        <v>4</v>
      </c>
      <c r="AO25" s="65">
        <v>4</v>
      </c>
      <c r="AP25" s="65">
        <v>7</v>
      </c>
      <c r="AQ25" s="30">
        <f t="shared" si="42"/>
        <v>47</v>
      </c>
      <c r="AR25" s="70">
        <f t="shared" si="43"/>
        <v>0.68085106382978722</v>
      </c>
      <c r="AS25" s="71">
        <f t="shared" si="44"/>
        <v>0.31914893617021278</v>
      </c>
      <c r="AT25" s="72">
        <f t="shared" si="45"/>
        <v>8.5106382978723402E-2</v>
      </c>
      <c r="AU25" s="22"/>
      <c r="AV25" s="163">
        <f t="shared" si="34"/>
        <v>536</v>
      </c>
      <c r="AW25" s="163">
        <f t="shared" si="34"/>
        <v>39</v>
      </c>
      <c r="AX25" s="163">
        <f t="shared" si="34"/>
        <v>309</v>
      </c>
      <c r="AY25" s="163">
        <f t="shared" si="34"/>
        <v>6</v>
      </c>
      <c r="AZ25" s="163">
        <f t="shared" si="34"/>
        <v>7</v>
      </c>
      <c r="BA25" s="163">
        <f t="shared" si="34"/>
        <v>50</v>
      </c>
      <c r="BB25" s="163">
        <f t="shared" si="34"/>
        <v>100</v>
      </c>
      <c r="BC25" s="163">
        <f t="shared" si="34"/>
        <v>511</v>
      </c>
      <c r="BD25" s="164">
        <f t="shared" si="46"/>
        <v>0.64925373134328357</v>
      </c>
      <c r="BE25" s="165">
        <f t="shared" si="47"/>
        <v>7.2761194029850748E-2</v>
      </c>
      <c r="BF25" s="166">
        <f t="shared" si="48"/>
        <v>9.3283582089552244E-2</v>
      </c>
      <c r="BO25" s="1"/>
      <c r="BR25"/>
    </row>
    <row r="26" spans="1:72" ht="16.5" thickBot="1" x14ac:dyDescent="0.3">
      <c r="A26" s="367" t="s">
        <v>17</v>
      </c>
      <c r="B26" s="367"/>
      <c r="C26" s="73">
        <v>37231</v>
      </c>
      <c r="D26" s="73">
        <v>26374</v>
      </c>
      <c r="E26" s="73">
        <v>7880</v>
      </c>
      <c r="F26" s="73">
        <v>411</v>
      </c>
      <c r="G26" s="73">
        <v>660</v>
      </c>
      <c r="H26" s="73">
        <v>1258</v>
      </c>
      <c r="I26" s="73">
        <v>648</v>
      </c>
      <c r="J26" s="155">
        <v>37231</v>
      </c>
      <c r="K26" s="113">
        <v>0.92003975181972009</v>
      </c>
      <c r="L26" s="113">
        <v>0.70838817114769947</v>
      </c>
      <c r="M26" s="113">
        <v>3.3789046762106846E-2</v>
      </c>
      <c r="N26" s="155">
        <f>SUM(N18:N25)</f>
        <v>37843</v>
      </c>
      <c r="O26" s="155">
        <f t="shared" ref="O26:T26" si="49">SUM(O17:O25)</f>
        <v>0</v>
      </c>
      <c r="P26" s="155">
        <f t="shared" si="49"/>
        <v>35696</v>
      </c>
      <c r="Q26" s="155">
        <f t="shared" si="49"/>
        <v>76</v>
      </c>
      <c r="R26" s="155">
        <f t="shared" si="49"/>
        <v>363</v>
      </c>
      <c r="S26" s="155">
        <f t="shared" si="49"/>
        <v>1338</v>
      </c>
      <c r="T26" s="155">
        <f t="shared" si="49"/>
        <v>345</v>
      </c>
      <c r="U26" s="155">
        <f t="shared" si="33"/>
        <v>37818</v>
      </c>
      <c r="V26" s="74">
        <f>(O26+P26)/(N26)</f>
        <v>0.94326559733636339</v>
      </c>
      <c r="W26" s="74">
        <f>O26/(N26)</f>
        <v>0</v>
      </c>
      <c r="X26" s="74">
        <f>S26/(N26)</f>
        <v>3.535660492032873E-2</v>
      </c>
      <c r="Y26" s="155">
        <f>SUM(Y18:Y25)</f>
        <v>17552</v>
      </c>
      <c r="Z26" s="155">
        <f t="shared" ref="Z26:AE26" si="50">SUM(Z18:Z25)</f>
        <v>2</v>
      </c>
      <c r="AA26" s="155">
        <f t="shared" si="50"/>
        <v>16548</v>
      </c>
      <c r="AB26" s="155">
        <f t="shared" si="50"/>
        <v>10</v>
      </c>
      <c r="AC26" s="155">
        <f t="shared" si="50"/>
        <v>121</v>
      </c>
      <c r="AD26" s="155">
        <f t="shared" si="50"/>
        <v>602</v>
      </c>
      <c r="AE26" s="155">
        <f t="shared" si="50"/>
        <v>269</v>
      </c>
      <c r="AF26" s="155">
        <f t="shared" si="38"/>
        <v>17552</v>
      </c>
      <c r="AG26" s="75">
        <f>(Z26+AA26)/(Y26)</f>
        <v>0.94291248860528709</v>
      </c>
      <c r="AH26" s="75">
        <f>Z26/(Y26)</f>
        <v>1.1394712853236098E-4</v>
      </c>
      <c r="AI26" s="75">
        <f>AD26/(Y26)</f>
        <v>3.4298085688240658E-2</v>
      </c>
      <c r="AJ26" s="155">
        <f>SUM(AJ18:AJ25)</f>
        <v>2156</v>
      </c>
      <c r="AK26" s="155">
        <f t="shared" ref="AK26:AP26" si="51">SUM(AK18:AK25)</f>
        <v>735</v>
      </c>
      <c r="AL26" s="155">
        <f t="shared" si="51"/>
        <v>1069</v>
      </c>
      <c r="AM26" s="155">
        <f t="shared" si="51"/>
        <v>29</v>
      </c>
      <c r="AN26" s="155">
        <f t="shared" si="51"/>
        <v>66</v>
      </c>
      <c r="AO26" s="155">
        <f t="shared" si="51"/>
        <v>176</v>
      </c>
      <c r="AP26" s="155">
        <f t="shared" si="51"/>
        <v>81</v>
      </c>
      <c r="AQ26" s="155">
        <f t="shared" si="42"/>
        <v>2156</v>
      </c>
      <c r="AR26" s="76">
        <f>(AK26+AL26)/(AJ26)</f>
        <v>0.83673469387755106</v>
      </c>
      <c r="AS26" s="77">
        <f>AK26/(AJ26)</f>
        <v>0.34090909090909088</v>
      </c>
      <c r="AT26" s="78">
        <f>AO26/(AJ26)</f>
        <v>8.1632653061224483E-2</v>
      </c>
      <c r="AU26" s="7"/>
      <c r="AV26" s="155">
        <f>SUM(AV18:AV25)</f>
        <v>92626</v>
      </c>
      <c r="AW26" s="155">
        <f t="shared" ref="AW26:BB26" si="52">SUM(AW18:AW25)</f>
        <v>26376</v>
      </c>
      <c r="AX26" s="155">
        <f t="shared" si="52"/>
        <v>60124</v>
      </c>
      <c r="AY26" s="155">
        <f t="shared" si="52"/>
        <v>497</v>
      </c>
      <c r="AZ26" s="155">
        <f t="shared" si="52"/>
        <v>1144</v>
      </c>
      <c r="BA26" s="155">
        <f t="shared" si="52"/>
        <v>3198</v>
      </c>
      <c r="BB26" s="155">
        <f t="shared" si="52"/>
        <v>1262</v>
      </c>
      <c r="BC26" s="155">
        <f t="shared" ref="BC26" si="53">SUM(AW26:BB26)</f>
        <v>92601</v>
      </c>
      <c r="BD26" s="164">
        <f>(AW26+AX26)/(AV26)</f>
        <v>0.93386306220715565</v>
      </c>
      <c r="BE26" s="165">
        <f>AW26/(AV26)</f>
        <v>0.28475805929220738</v>
      </c>
      <c r="BF26" s="166">
        <f>BA26/(AV26)</f>
        <v>3.4525943039751254E-2</v>
      </c>
      <c r="BO26" s="1"/>
      <c r="BR26"/>
    </row>
    <row r="29" spans="1:72" ht="30.75" customHeight="1" thickBot="1" x14ac:dyDescent="0.3">
      <c r="A29" s="368" t="s">
        <v>17</v>
      </c>
      <c r="B29" s="368"/>
      <c r="C29" s="369" t="s">
        <v>2</v>
      </c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370" t="s">
        <v>14</v>
      </c>
      <c r="O29" s="370"/>
      <c r="P29" s="370"/>
      <c r="Q29" s="370"/>
      <c r="R29" s="370"/>
      <c r="S29" s="370"/>
      <c r="T29" s="370"/>
      <c r="U29" s="370"/>
      <c r="V29" s="370"/>
      <c r="W29" s="370"/>
      <c r="X29" s="370"/>
      <c r="Y29" s="371" t="s">
        <v>26</v>
      </c>
      <c r="Z29" s="371"/>
      <c r="AA29" s="371"/>
      <c r="AB29" s="371"/>
      <c r="AC29" s="371"/>
      <c r="AD29" s="371"/>
      <c r="AE29" s="371"/>
      <c r="AF29" s="371"/>
      <c r="AG29" s="371"/>
      <c r="AH29" s="371"/>
      <c r="AI29" s="371"/>
      <c r="AJ29" s="380" t="s">
        <v>15</v>
      </c>
      <c r="AK29" s="380"/>
      <c r="AL29" s="380"/>
      <c r="AM29" s="380"/>
      <c r="AN29" s="380"/>
      <c r="AO29" s="380"/>
      <c r="AP29" s="380"/>
      <c r="AQ29" s="380"/>
      <c r="AR29" s="380"/>
      <c r="AS29" s="380"/>
      <c r="AT29" s="380"/>
      <c r="AU29" s="139"/>
      <c r="AV29" s="372" t="s">
        <v>80</v>
      </c>
      <c r="AW29" s="372"/>
      <c r="AX29" s="372"/>
      <c r="AY29" s="372"/>
      <c r="AZ29" s="372"/>
      <c r="BA29" s="372"/>
      <c r="BB29" s="372"/>
      <c r="BC29" s="372"/>
      <c r="BD29" s="372"/>
      <c r="BE29" s="372"/>
      <c r="BF29" s="372"/>
      <c r="BG29" s="139"/>
      <c r="BH29" s="139"/>
      <c r="BI29" s="139"/>
      <c r="BJ29" s="139"/>
      <c r="BK29" s="139"/>
      <c r="BL29" s="139"/>
      <c r="BM29" s="139"/>
      <c r="BN29" s="139"/>
      <c r="BO29" s="139"/>
      <c r="BP29" s="396"/>
      <c r="BQ29" s="396"/>
      <c r="BR29" s="2"/>
      <c r="BS29" s="2"/>
      <c r="BT29" s="2"/>
    </row>
    <row r="30" spans="1:72" ht="30.75" customHeight="1" thickBot="1" x14ac:dyDescent="0.3">
      <c r="A30" s="367" t="s">
        <v>82</v>
      </c>
      <c r="B30" s="367"/>
      <c r="C30" s="384" t="s">
        <v>3</v>
      </c>
      <c r="D30" s="386" t="s">
        <v>4</v>
      </c>
      <c r="E30" s="386"/>
      <c r="F30" s="386"/>
      <c r="G30" s="386"/>
      <c r="H30" s="386"/>
      <c r="I30" s="386"/>
      <c r="J30" s="386"/>
      <c r="K30" s="384" t="s">
        <v>11</v>
      </c>
      <c r="L30" s="384" t="s">
        <v>12</v>
      </c>
      <c r="M30" s="387" t="s">
        <v>13</v>
      </c>
      <c r="N30" s="373" t="s">
        <v>3</v>
      </c>
      <c r="O30" s="389" t="s">
        <v>4</v>
      </c>
      <c r="P30" s="389"/>
      <c r="Q30" s="389"/>
      <c r="R30" s="389"/>
      <c r="S30" s="389"/>
      <c r="T30" s="389"/>
      <c r="U30" s="389"/>
      <c r="V30" s="373" t="s">
        <v>11</v>
      </c>
      <c r="W30" s="373" t="s">
        <v>12</v>
      </c>
      <c r="X30" s="374" t="s">
        <v>13</v>
      </c>
      <c r="Y30" s="375" t="s">
        <v>3</v>
      </c>
      <c r="Z30" s="392" t="s">
        <v>27</v>
      </c>
      <c r="AA30" s="392"/>
      <c r="AB30" s="392"/>
      <c r="AC30" s="392"/>
      <c r="AD30" s="392"/>
      <c r="AE30" s="392"/>
      <c r="AF30" s="392"/>
      <c r="AG30" s="375" t="s">
        <v>11</v>
      </c>
      <c r="AH30" s="375" t="s">
        <v>12</v>
      </c>
      <c r="AI30" s="393" t="s">
        <v>13</v>
      </c>
      <c r="AJ30" s="381" t="s">
        <v>3</v>
      </c>
      <c r="AK30" s="382" t="s">
        <v>4</v>
      </c>
      <c r="AL30" s="382"/>
      <c r="AM30" s="382"/>
      <c r="AN30" s="382"/>
      <c r="AO30" s="382"/>
      <c r="AP30" s="382"/>
      <c r="AQ30" s="382"/>
      <c r="AR30" s="381" t="s">
        <v>11</v>
      </c>
      <c r="AS30" s="381" t="s">
        <v>12</v>
      </c>
      <c r="AT30" s="391" t="s">
        <v>13</v>
      </c>
      <c r="AU30" s="139"/>
      <c r="AV30" s="378" t="s">
        <v>3</v>
      </c>
      <c r="AW30" s="379" t="s">
        <v>4</v>
      </c>
      <c r="AX30" s="379"/>
      <c r="AY30" s="379"/>
      <c r="AZ30" s="379"/>
      <c r="BA30" s="379"/>
      <c r="BB30" s="379"/>
      <c r="BC30" s="379"/>
      <c r="BD30" s="378" t="s">
        <v>11</v>
      </c>
      <c r="BE30" s="378" t="s">
        <v>12</v>
      </c>
      <c r="BF30" s="377" t="s">
        <v>13</v>
      </c>
      <c r="BG30" s="139"/>
      <c r="BH30" s="139"/>
      <c r="BI30" s="139"/>
      <c r="BJ30" s="139"/>
      <c r="BK30" s="139"/>
      <c r="BL30" s="139"/>
      <c r="BM30" s="141"/>
      <c r="BN30" s="141"/>
      <c r="BO30" s="141"/>
      <c r="BP30" s="397"/>
      <c r="BQ30" s="397"/>
      <c r="BR30" s="394"/>
      <c r="BS30" s="394"/>
      <c r="BT30" s="394"/>
    </row>
    <row r="31" spans="1:72" ht="30.75" customHeight="1" thickBot="1" x14ac:dyDescent="0.3">
      <c r="A31" s="155" t="s">
        <v>1</v>
      </c>
      <c r="B31" s="155" t="s">
        <v>16</v>
      </c>
      <c r="C31" s="384"/>
      <c r="D31" s="151" t="s">
        <v>5</v>
      </c>
      <c r="E31" s="151" t="s">
        <v>6</v>
      </c>
      <c r="F31" s="151" t="s">
        <v>7</v>
      </c>
      <c r="G31" s="33" t="s">
        <v>8</v>
      </c>
      <c r="H31" s="151" t="s">
        <v>9</v>
      </c>
      <c r="I31" s="151" t="s">
        <v>10</v>
      </c>
      <c r="J31" s="151" t="s">
        <v>0</v>
      </c>
      <c r="K31" s="384"/>
      <c r="L31" s="384"/>
      <c r="M31" s="387"/>
      <c r="N31" s="373"/>
      <c r="O31" s="153" t="s">
        <v>5</v>
      </c>
      <c r="P31" s="153" t="s">
        <v>6</v>
      </c>
      <c r="Q31" s="153" t="s">
        <v>7</v>
      </c>
      <c r="R31" s="35" t="s">
        <v>8</v>
      </c>
      <c r="S31" s="153" t="s">
        <v>9</v>
      </c>
      <c r="T31" s="153" t="s">
        <v>10</v>
      </c>
      <c r="U31" s="153" t="s">
        <v>0</v>
      </c>
      <c r="V31" s="373"/>
      <c r="W31" s="373"/>
      <c r="X31" s="374"/>
      <c r="Y31" s="375"/>
      <c r="Z31" s="152" t="s">
        <v>5</v>
      </c>
      <c r="AA31" s="152" t="s">
        <v>6</v>
      </c>
      <c r="AB31" s="152" t="s">
        <v>7</v>
      </c>
      <c r="AC31" s="37" t="s">
        <v>8</v>
      </c>
      <c r="AD31" s="152" t="s">
        <v>9</v>
      </c>
      <c r="AE31" s="152" t="s">
        <v>10</v>
      </c>
      <c r="AF31" s="152" t="s">
        <v>0</v>
      </c>
      <c r="AG31" s="375"/>
      <c r="AH31" s="375"/>
      <c r="AI31" s="393"/>
      <c r="AJ31" s="381"/>
      <c r="AK31" s="154" t="s">
        <v>5</v>
      </c>
      <c r="AL31" s="154" t="s">
        <v>6</v>
      </c>
      <c r="AM31" s="154" t="s">
        <v>7</v>
      </c>
      <c r="AN31" s="38" t="s">
        <v>8</v>
      </c>
      <c r="AO31" s="154" t="s">
        <v>9</v>
      </c>
      <c r="AP31" s="154" t="s">
        <v>10</v>
      </c>
      <c r="AQ31" s="154" t="s">
        <v>0</v>
      </c>
      <c r="AR31" s="381"/>
      <c r="AS31" s="381"/>
      <c r="AT31" s="391"/>
      <c r="AU31" s="3"/>
      <c r="AV31" s="378"/>
      <c r="AW31" s="161" t="s">
        <v>5</v>
      </c>
      <c r="AX31" s="161" t="s">
        <v>6</v>
      </c>
      <c r="AY31" s="161" t="s">
        <v>7</v>
      </c>
      <c r="AZ31" s="162" t="s">
        <v>8</v>
      </c>
      <c r="BA31" s="161" t="s">
        <v>9</v>
      </c>
      <c r="BB31" s="161" t="s">
        <v>10</v>
      </c>
      <c r="BC31" s="161" t="s">
        <v>0</v>
      </c>
      <c r="BD31" s="378"/>
      <c r="BE31" s="378"/>
      <c r="BF31" s="377"/>
      <c r="BG31" s="3"/>
      <c r="BH31" s="4"/>
      <c r="BI31" s="4"/>
      <c r="BJ31" s="3"/>
      <c r="BK31" s="3"/>
      <c r="BL31" s="3"/>
      <c r="BM31" s="5"/>
      <c r="BN31" s="5"/>
      <c r="BO31" s="6"/>
      <c r="BP31" s="7"/>
      <c r="BQ31" s="7"/>
      <c r="BR31" s="8"/>
      <c r="BS31" s="8"/>
      <c r="BT31" s="9"/>
    </row>
    <row r="32" spans="1:72" s="20" customFormat="1" ht="33.75" customHeight="1" thickBot="1" x14ac:dyDescent="0.3">
      <c r="A32" s="39">
        <v>1</v>
      </c>
      <c r="B32" s="169" t="s">
        <v>18</v>
      </c>
      <c r="C32" s="170">
        <v>470</v>
      </c>
      <c r="D32" s="42">
        <v>427</v>
      </c>
      <c r="E32" s="42">
        <v>18</v>
      </c>
      <c r="F32" s="42">
        <v>2</v>
      </c>
      <c r="G32" s="42">
        <v>15</v>
      </c>
      <c r="H32" s="42">
        <v>5</v>
      </c>
      <c r="I32" s="42">
        <v>3</v>
      </c>
      <c r="J32" s="112">
        <f>SUM(D32:I32)</f>
        <v>470</v>
      </c>
      <c r="K32" s="113">
        <f>(D32+E32)/(C32)</f>
        <v>0.94680851063829785</v>
      </c>
      <c r="L32" s="113">
        <f>D32/(C32)</f>
        <v>0.90851063829787237</v>
      </c>
      <c r="M32" s="113">
        <f>H32/(C32)</f>
        <v>1.0638297872340425E-2</v>
      </c>
      <c r="N32" s="171">
        <v>477</v>
      </c>
      <c r="O32" s="44">
        <v>0</v>
      </c>
      <c r="P32" s="44">
        <v>450</v>
      </c>
      <c r="Q32" s="44">
        <v>0</v>
      </c>
      <c r="R32" s="41">
        <v>22</v>
      </c>
      <c r="S32" s="44">
        <v>1</v>
      </c>
      <c r="T32" s="44">
        <v>4</v>
      </c>
      <c r="U32" s="43">
        <f t="shared" ref="U32:U40" si="54">SUM(O32:T32)</f>
        <v>477</v>
      </c>
      <c r="V32" s="45">
        <f>(O32+P32)/(N32)</f>
        <v>0.94339622641509435</v>
      </c>
      <c r="W32" s="45">
        <f>O32/(N32)</f>
        <v>0</v>
      </c>
      <c r="X32" s="45">
        <f>S32/(N32)</f>
        <v>2.0964360587002098E-3</v>
      </c>
      <c r="Y32" s="171">
        <v>350</v>
      </c>
      <c r="Z32" s="44">
        <v>0</v>
      </c>
      <c r="AA32" s="44">
        <v>330</v>
      </c>
      <c r="AB32" s="44">
        <v>1</v>
      </c>
      <c r="AC32" s="41">
        <v>11</v>
      </c>
      <c r="AD32" s="44">
        <v>1</v>
      </c>
      <c r="AE32" s="44">
        <v>7</v>
      </c>
      <c r="AF32" s="43">
        <f>SUM(Z32:AE32)</f>
        <v>350</v>
      </c>
      <c r="AG32" s="46">
        <f>(Z32+AA32)/(Y32)</f>
        <v>0.94285714285714284</v>
      </c>
      <c r="AH32" s="46">
        <f>Z32/(Y32)</f>
        <v>0</v>
      </c>
      <c r="AI32" s="46">
        <f>AD32/(Y32)</f>
        <v>2.8571428571428571E-3</v>
      </c>
      <c r="AJ32" s="163">
        <v>49</v>
      </c>
      <c r="AK32" s="44">
        <v>6</v>
      </c>
      <c r="AL32" s="44">
        <v>40</v>
      </c>
      <c r="AM32" s="44">
        <v>0</v>
      </c>
      <c r="AN32" s="41">
        <v>2</v>
      </c>
      <c r="AO32" s="44">
        <v>1</v>
      </c>
      <c r="AP32" s="44">
        <v>0</v>
      </c>
      <c r="AQ32" s="43">
        <f>SUM(AK32:AP32)</f>
        <v>49</v>
      </c>
      <c r="AR32" s="47">
        <f>(AK32+AL32)/(AJ32)</f>
        <v>0.93877551020408168</v>
      </c>
      <c r="AS32" s="48">
        <f>AK32/(AJ32)</f>
        <v>0.12244897959183673</v>
      </c>
      <c r="AT32" s="49">
        <f>AO32/(AJ32)</f>
        <v>2.0408163265306121E-2</v>
      </c>
      <c r="AU32" s="22"/>
      <c r="AV32" s="163">
        <f t="shared" ref="AV32:BC39" si="55">C32+N32+Y32</f>
        <v>1297</v>
      </c>
      <c r="AW32" s="163">
        <f t="shared" si="55"/>
        <v>427</v>
      </c>
      <c r="AX32" s="163">
        <f t="shared" si="55"/>
        <v>798</v>
      </c>
      <c r="AY32" s="163">
        <f t="shared" si="55"/>
        <v>3</v>
      </c>
      <c r="AZ32" s="163">
        <f t="shared" si="55"/>
        <v>48</v>
      </c>
      <c r="BA32" s="163">
        <f t="shared" si="55"/>
        <v>7</v>
      </c>
      <c r="BB32" s="163">
        <f t="shared" si="55"/>
        <v>14</v>
      </c>
      <c r="BC32" s="163">
        <f t="shared" si="55"/>
        <v>1297</v>
      </c>
      <c r="BD32" s="164">
        <f>(AW32+AX32)/(AV32)</f>
        <v>0.94448727833461832</v>
      </c>
      <c r="BE32" s="165">
        <f>AW32/(AV32)</f>
        <v>0.32922127987663841</v>
      </c>
      <c r="BF32" s="166">
        <f>BA32/(AV32)</f>
        <v>5.3970701619121047E-3</v>
      </c>
      <c r="BG32" s="22"/>
      <c r="BH32" s="22"/>
      <c r="BI32" s="22"/>
      <c r="BJ32" s="22"/>
      <c r="BK32" s="22"/>
      <c r="BL32" s="21"/>
      <c r="BM32" s="23"/>
      <c r="BN32" s="23"/>
      <c r="BO32" s="23"/>
      <c r="BP32" s="10"/>
      <c r="BQ32" s="11"/>
      <c r="BR32" s="12"/>
      <c r="BS32" s="12"/>
      <c r="BT32" s="13"/>
    </row>
    <row r="33" spans="1:72" s="24" customFormat="1" ht="33.75" customHeight="1" thickBot="1" x14ac:dyDescent="0.3">
      <c r="A33" s="50">
        <v>2</v>
      </c>
      <c r="B33" s="172" t="s">
        <v>19</v>
      </c>
      <c r="C33" s="173">
        <v>926</v>
      </c>
      <c r="D33" s="53">
        <v>676</v>
      </c>
      <c r="E33" s="53">
        <v>112</v>
      </c>
      <c r="F33" s="53">
        <v>8</v>
      </c>
      <c r="G33" s="53">
        <v>21</v>
      </c>
      <c r="H33" s="53">
        <v>78</v>
      </c>
      <c r="I33" s="53">
        <v>31</v>
      </c>
      <c r="J33" s="29">
        <f t="shared" ref="J33:J40" si="56">SUM(D33:I33)</f>
        <v>926</v>
      </c>
      <c r="K33" s="113">
        <f t="shared" ref="K33:K39" si="57">(D33+E33)/(C33)</f>
        <v>0.85097192224622031</v>
      </c>
      <c r="L33" s="113">
        <f t="shared" ref="L33:L39" si="58">D33/(C33)</f>
        <v>0.73002159827213819</v>
      </c>
      <c r="M33" s="113">
        <f t="shared" ref="M33:M39" si="59">H33/(C33)</f>
        <v>8.4233261339092869E-2</v>
      </c>
      <c r="N33" s="29">
        <v>595</v>
      </c>
      <c r="O33" s="53">
        <v>0</v>
      </c>
      <c r="P33" s="53">
        <v>537</v>
      </c>
      <c r="Q33" s="53">
        <v>3</v>
      </c>
      <c r="R33" s="53">
        <v>6</v>
      </c>
      <c r="S33" s="53">
        <v>35</v>
      </c>
      <c r="T33" s="53">
        <v>14</v>
      </c>
      <c r="U33" s="29">
        <f t="shared" si="54"/>
        <v>595</v>
      </c>
      <c r="V33" s="55">
        <f t="shared" ref="V33:V39" si="60">(O33+P33)/(N33)</f>
        <v>0.90252100840336136</v>
      </c>
      <c r="W33" s="55">
        <f t="shared" ref="W33:W39" si="61">O33/(N33)</f>
        <v>0</v>
      </c>
      <c r="X33" s="55">
        <f t="shared" ref="X33:X39" si="62">S33/(N33)</f>
        <v>5.8823529411764705E-2</v>
      </c>
      <c r="Y33" s="174">
        <v>506</v>
      </c>
      <c r="Z33" s="56">
        <v>0</v>
      </c>
      <c r="AA33" s="56">
        <v>439</v>
      </c>
      <c r="AB33" s="56">
        <v>1</v>
      </c>
      <c r="AC33" s="52">
        <v>6</v>
      </c>
      <c r="AD33" s="56">
        <v>53</v>
      </c>
      <c r="AE33" s="56">
        <v>7</v>
      </c>
      <c r="AF33" s="29">
        <f t="shared" ref="AF33:AF40" si="63">SUM(Z33:AE33)</f>
        <v>506</v>
      </c>
      <c r="AG33" s="57">
        <f t="shared" ref="AG33:AG39" si="64">(Z33+AA33)/(Y33)</f>
        <v>0.8675889328063241</v>
      </c>
      <c r="AH33" s="57">
        <f t="shared" ref="AH33:AH39" si="65">Z33/(Y33)</f>
        <v>0</v>
      </c>
      <c r="AI33" s="57">
        <f t="shared" ref="AI33:AI39" si="66">AD33/(Y33)</f>
        <v>0.10474308300395258</v>
      </c>
      <c r="AJ33" s="167">
        <v>77</v>
      </c>
      <c r="AK33" s="53">
        <v>34</v>
      </c>
      <c r="AL33" s="53">
        <v>14</v>
      </c>
      <c r="AM33" s="53">
        <v>3</v>
      </c>
      <c r="AN33" s="53">
        <v>4</v>
      </c>
      <c r="AO33" s="53">
        <v>11</v>
      </c>
      <c r="AP33" s="53">
        <v>11</v>
      </c>
      <c r="AQ33" s="43">
        <f t="shared" ref="AQ33:AQ39" si="67">SUM(AK33:AP33)</f>
        <v>77</v>
      </c>
      <c r="AR33" s="58">
        <f t="shared" ref="AR33:AR39" si="68">(AK33+AL33)/(AJ33)</f>
        <v>0.62337662337662336</v>
      </c>
      <c r="AS33" s="59">
        <f t="shared" ref="AS33:AS39" si="69">AK33/(AJ33)</f>
        <v>0.44155844155844154</v>
      </c>
      <c r="AT33" s="60">
        <f t="shared" ref="AT33:AT39" si="70">AO33/(AJ33)</f>
        <v>0.14285714285714285</v>
      </c>
      <c r="AU33" s="22"/>
      <c r="AV33" s="163">
        <f t="shared" si="55"/>
        <v>2027</v>
      </c>
      <c r="AW33" s="163">
        <f t="shared" si="55"/>
        <v>676</v>
      </c>
      <c r="AX33" s="163">
        <f t="shared" si="55"/>
        <v>1088</v>
      </c>
      <c r="AY33" s="163">
        <f t="shared" si="55"/>
        <v>12</v>
      </c>
      <c r="AZ33" s="163">
        <f t="shared" si="55"/>
        <v>33</v>
      </c>
      <c r="BA33" s="163">
        <f t="shared" si="55"/>
        <v>166</v>
      </c>
      <c r="BB33" s="163">
        <f t="shared" si="55"/>
        <v>52</v>
      </c>
      <c r="BC33" s="163">
        <f t="shared" si="55"/>
        <v>2027</v>
      </c>
      <c r="BD33" s="164">
        <f t="shared" ref="BD33:BD39" si="71">(AW33+AX33)/(AV33)</f>
        <v>0.87025160335471141</v>
      </c>
      <c r="BE33" s="165">
        <f t="shared" ref="BE33:BE39" si="72">AW33/(AV33)</f>
        <v>0.33349777997039959</v>
      </c>
      <c r="BF33" s="166">
        <f t="shared" ref="BF33:BF39" si="73">BA33/(AV33)</f>
        <v>8.189442525900345E-2</v>
      </c>
      <c r="BG33" s="22"/>
      <c r="BH33" s="22"/>
      <c r="BI33" s="22"/>
      <c r="BJ33" s="22"/>
      <c r="BK33" s="22"/>
      <c r="BL33" s="21"/>
      <c r="BM33" s="23"/>
      <c r="BN33" s="23"/>
      <c r="BO33" s="23"/>
      <c r="BP33" s="10"/>
      <c r="BQ33" s="11"/>
      <c r="BR33" s="15"/>
      <c r="BS33" s="15"/>
      <c r="BT33" s="16"/>
    </row>
    <row r="34" spans="1:72" s="20" customFormat="1" ht="33.75" customHeight="1" thickBot="1" x14ac:dyDescent="0.3">
      <c r="A34" s="50">
        <v>3</v>
      </c>
      <c r="B34" s="172" t="s">
        <v>20</v>
      </c>
      <c r="C34" s="173">
        <v>321</v>
      </c>
      <c r="D34" s="52">
        <v>276</v>
      </c>
      <c r="E34" s="53">
        <v>18</v>
      </c>
      <c r="F34" s="53">
        <v>3</v>
      </c>
      <c r="G34" s="53">
        <v>9</v>
      </c>
      <c r="H34" s="53">
        <v>10</v>
      </c>
      <c r="I34" s="53">
        <v>5</v>
      </c>
      <c r="J34" s="29">
        <f t="shared" si="56"/>
        <v>321</v>
      </c>
      <c r="K34" s="113">
        <f t="shared" si="57"/>
        <v>0.91588785046728971</v>
      </c>
      <c r="L34" s="113">
        <f t="shared" si="58"/>
        <v>0.85981308411214952</v>
      </c>
      <c r="M34" s="113">
        <f t="shared" si="59"/>
        <v>3.1152647975077882E-2</v>
      </c>
      <c r="N34" s="29">
        <v>267</v>
      </c>
      <c r="O34" s="53">
        <v>0</v>
      </c>
      <c r="P34" s="53">
        <v>260</v>
      </c>
      <c r="Q34" s="53">
        <v>0</v>
      </c>
      <c r="R34" s="53">
        <v>2</v>
      </c>
      <c r="S34" s="53">
        <v>1</v>
      </c>
      <c r="T34" s="53">
        <v>4</v>
      </c>
      <c r="U34" s="29">
        <f t="shared" si="54"/>
        <v>267</v>
      </c>
      <c r="V34" s="55">
        <f t="shared" si="60"/>
        <v>0.97378277153558057</v>
      </c>
      <c r="W34" s="55">
        <f t="shared" si="61"/>
        <v>0</v>
      </c>
      <c r="X34" s="55">
        <f t="shared" si="62"/>
        <v>3.7453183520599251E-3</v>
      </c>
      <c r="Y34" s="174">
        <v>281</v>
      </c>
      <c r="Z34" s="56">
        <v>0</v>
      </c>
      <c r="AA34" s="56">
        <v>270</v>
      </c>
      <c r="AB34" s="56">
        <v>0</v>
      </c>
      <c r="AC34" s="52">
        <v>1</v>
      </c>
      <c r="AD34" s="56">
        <v>9</v>
      </c>
      <c r="AE34" s="56">
        <v>1</v>
      </c>
      <c r="AF34" s="29">
        <f t="shared" si="63"/>
        <v>281</v>
      </c>
      <c r="AG34" s="57">
        <f t="shared" si="64"/>
        <v>0.96085409252669041</v>
      </c>
      <c r="AH34" s="57">
        <f t="shared" si="65"/>
        <v>0</v>
      </c>
      <c r="AI34" s="57">
        <f t="shared" si="66"/>
        <v>3.2028469750889681E-2</v>
      </c>
      <c r="AJ34" s="167">
        <v>44</v>
      </c>
      <c r="AK34" s="53">
        <v>7</v>
      </c>
      <c r="AL34" s="53">
        <v>36</v>
      </c>
      <c r="AM34" s="53">
        <v>0</v>
      </c>
      <c r="AN34" s="53">
        <v>0</v>
      </c>
      <c r="AO34" s="53">
        <v>1</v>
      </c>
      <c r="AP34" s="53">
        <v>0</v>
      </c>
      <c r="AQ34" s="43">
        <f t="shared" si="67"/>
        <v>44</v>
      </c>
      <c r="AR34" s="58">
        <f t="shared" si="68"/>
        <v>0.97727272727272729</v>
      </c>
      <c r="AS34" s="59">
        <f t="shared" si="69"/>
        <v>0.15909090909090909</v>
      </c>
      <c r="AT34" s="60">
        <f t="shared" si="70"/>
        <v>2.2727272727272728E-2</v>
      </c>
      <c r="AU34" s="22"/>
      <c r="AV34" s="163">
        <f t="shared" si="55"/>
        <v>869</v>
      </c>
      <c r="AW34" s="163">
        <f t="shared" si="55"/>
        <v>276</v>
      </c>
      <c r="AX34" s="163">
        <f t="shared" si="55"/>
        <v>548</v>
      </c>
      <c r="AY34" s="163">
        <f t="shared" si="55"/>
        <v>3</v>
      </c>
      <c r="AZ34" s="163">
        <f t="shared" si="55"/>
        <v>12</v>
      </c>
      <c r="BA34" s="163">
        <f t="shared" si="55"/>
        <v>20</v>
      </c>
      <c r="BB34" s="163">
        <f t="shared" si="55"/>
        <v>10</v>
      </c>
      <c r="BC34" s="163">
        <f t="shared" si="55"/>
        <v>869</v>
      </c>
      <c r="BD34" s="164">
        <f t="shared" si="71"/>
        <v>0.94821634062140392</v>
      </c>
      <c r="BE34" s="165">
        <f t="shared" si="72"/>
        <v>0.31760644418872269</v>
      </c>
      <c r="BF34" s="166">
        <f t="shared" si="73"/>
        <v>2.3014959723820484E-2</v>
      </c>
      <c r="BG34" s="22"/>
      <c r="BH34" s="22"/>
      <c r="BI34" s="22"/>
      <c r="BJ34" s="22"/>
      <c r="BK34" s="22"/>
      <c r="BL34" s="21"/>
      <c r="BM34" s="23"/>
      <c r="BN34" s="23"/>
      <c r="BO34" s="23"/>
      <c r="BP34" s="10"/>
      <c r="BQ34" s="11"/>
      <c r="BR34" s="12"/>
      <c r="BS34" s="12"/>
      <c r="BT34" s="12"/>
    </row>
    <row r="35" spans="1:72" s="20" customFormat="1" ht="33.75" customHeight="1" thickBot="1" x14ac:dyDescent="0.3">
      <c r="A35" s="50">
        <v>4</v>
      </c>
      <c r="B35" s="172" t="s">
        <v>21</v>
      </c>
      <c r="C35" s="29">
        <v>67</v>
      </c>
      <c r="D35" s="53">
        <v>61</v>
      </c>
      <c r="E35" s="53">
        <v>4</v>
      </c>
      <c r="F35" s="53">
        <v>0</v>
      </c>
      <c r="G35" s="53">
        <v>1</v>
      </c>
      <c r="H35" s="53">
        <v>1</v>
      </c>
      <c r="I35" s="53">
        <v>0</v>
      </c>
      <c r="J35" s="29">
        <f t="shared" si="56"/>
        <v>67</v>
      </c>
      <c r="K35" s="113">
        <f t="shared" si="57"/>
        <v>0.97014925373134331</v>
      </c>
      <c r="L35" s="113">
        <f t="shared" si="58"/>
        <v>0.91044776119402981</v>
      </c>
      <c r="M35" s="113">
        <f t="shared" si="59"/>
        <v>1.4925373134328358E-2</v>
      </c>
      <c r="N35" s="29">
        <v>230</v>
      </c>
      <c r="O35" s="53">
        <v>0</v>
      </c>
      <c r="P35" s="53">
        <v>229</v>
      </c>
      <c r="Q35" s="53">
        <v>0</v>
      </c>
      <c r="R35" s="53">
        <v>1</v>
      </c>
      <c r="S35" s="53">
        <v>0</v>
      </c>
      <c r="T35" s="53">
        <v>0</v>
      </c>
      <c r="U35" s="29">
        <f t="shared" si="54"/>
        <v>230</v>
      </c>
      <c r="V35" s="55">
        <f t="shared" si="60"/>
        <v>0.9956521739130435</v>
      </c>
      <c r="W35" s="55">
        <f t="shared" si="61"/>
        <v>0</v>
      </c>
      <c r="X35" s="55">
        <f t="shared" si="62"/>
        <v>0</v>
      </c>
      <c r="Y35" s="175">
        <v>114</v>
      </c>
      <c r="Z35" s="61">
        <v>0</v>
      </c>
      <c r="AA35" s="61">
        <v>113</v>
      </c>
      <c r="AB35" s="61">
        <v>0</v>
      </c>
      <c r="AC35" s="54">
        <v>1</v>
      </c>
      <c r="AD35" s="61">
        <v>0</v>
      </c>
      <c r="AE35" s="61">
        <v>0</v>
      </c>
      <c r="AF35" s="29">
        <f t="shared" si="63"/>
        <v>114</v>
      </c>
      <c r="AG35" s="57">
        <f t="shared" si="64"/>
        <v>0.99122807017543857</v>
      </c>
      <c r="AH35" s="57">
        <f t="shared" si="65"/>
        <v>0</v>
      </c>
      <c r="AI35" s="57">
        <f t="shared" si="66"/>
        <v>0</v>
      </c>
      <c r="AJ35" s="167">
        <v>4</v>
      </c>
      <c r="AK35" s="53">
        <v>0</v>
      </c>
      <c r="AL35" s="53">
        <v>4</v>
      </c>
      <c r="AM35" s="53">
        <v>0</v>
      </c>
      <c r="AN35" s="53">
        <v>0</v>
      </c>
      <c r="AO35" s="53">
        <v>0</v>
      </c>
      <c r="AP35" s="53">
        <v>0</v>
      </c>
      <c r="AQ35" s="43">
        <f t="shared" si="67"/>
        <v>4</v>
      </c>
      <c r="AR35" s="58">
        <f t="shared" si="68"/>
        <v>1</v>
      </c>
      <c r="AS35" s="59">
        <f t="shared" si="69"/>
        <v>0</v>
      </c>
      <c r="AT35" s="60">
        <f t="shared" si="70"/>
        <v>0</v>
      </c>
      <c r="AU35" s="22"/>
      <c r="AV35" s="163">
        <f t="shared" si="55"/>
        <v>411</v>
      </c>
      <c r="AW35" s="163">
        <f t="shared" si="55"/>
        <v>61</v>
      </c>
      <c r="AX35" s="163">
        <f t="shared" si="55"/>
        <v>346</v>
      </c>
      <c r="AY35" s="163">
        <f t="shared" si="55"/>
        <v>0</v>
      </c>
      <c r="AZ35" s="163">
        <f t="shared" si="55"/>
        <v>3</v>
      </c>
      <c r="BA35" s="163">
        <f t="shared" si="55"/>
        <v>1</v>
      </c>
      <c r="BB35" s="163">
        <f t="shared" si="55"/>
        <v>0</v>
      </c>
      <c r="BC35" s="163">
        <f t="shared" si="55"/>
        <v>411</v>
      </c>
      <c r="BD35" s="164">
        <f t="shared" si="71"/>
        <v>0.99026763990267641</v>
      </c>
      <c r="BE35" s="165">
        <f t="shared" si="72"/>
        <v>0.14841849148418493</v>
      </c>
      <c r="BF35" s="166">
        <f t="shared" si="73"/>
        <v>2.4330900243309003E-3</v>
      </c>
      <c r="BG35" s="22"/>
      <c r="BH35" s="22"/>
      <c r="BI35" s="22"/>
      <c r="BJ35" s="22"/>
      <c r="BK35" s="22"/>
      <c r="BL35" s="21"/>
      <c r="BM35" s="23"/>
      <c r="BN35" s="23"/>
      <c r="BO35" s="23"/>
      <c r="BP35" s="10"/>
      <c r="BQ35" s="11"/>
      <c r="BR35" s="12"/>
      <c r="BS35" s="12"/>
      <c r="BT35" s="12"/>
    </row>
    <row r="36" spans="1:72" s="20" customFormat="1" ht="33.75" customHeight="1" thickBot="1" x14ac:dyDescent="0.3">
      <c r="A36" s="50">
        <v>5</v>
      </c>
      <c r="B36" s="179" t="s">
        <v>74</v>
      </c>
      <c r="C36" s="173">
        <v>3698</v>
      </c>
      <c r="D36" s="53">
        <v>2880</v>
      </c>
      <c r="E36" s="53">
        <v>618</v>
      </c>
      <c r="F36" s="53">
        <v>20</v>
      </c>
      <c r="G36" s="53">
        <v>54</v>
      </c>
      <c r="H36" s="53">
        <v>67</v>
      </c>
      <c r="I36" s="53">
        <v>40</v>
      </c>
      <c r="J36" s="29">
        <f t="shared" si="56"/>
        <v>3679</v>
      </c>
      <c r="K36" s="113">
        <f t="shared" si="57"/>
        <v>0.9459167117360735</v>
      </c>
      <c r="L36" s="113">
        <f t="shared" si="58"/>
        <v>0.77879935100054087</v>
      </c>
      <c r="M36" s="113">
        <f t="shared" si="59"/>
        <v>1.8117901568415359E-2</v>
      </c>
      <c r="N36" s="29">
        <v>3144</v>
      </c>
      <c r="O36" s="53">
        <v>0</v>
      </c>
      <c r="P36" s="53">
        <v>3069</v>
      </c>
      <c r="Q36" s="53">
        <v>5</v>
      </c>
      <c r="R36" s="53">
        <v>16</v>
      </c>
      <c r="S36" s="53">
        <v>31</v>
      </c>
      <c r="T36" s="53">
        <v>7</v>
      </c>
      <c r="U36" s="29">
        <f t="shared" si="54"/>
        <v>3128</v>
      </c>
      <c r="V36" s="55">
        <f t="shared" si="60"/>
        <v>0.97614503816793896</v>
      </c>
      <c r="W36" s="55">
        <f t="shared" si="61"/>
        <v>0</v>
      </c>
      <c r="X36" s="55">
        <f t="shared" si="62"/>
        <v>9.8600508905852414E-3</v>
      </c>
      <c r="Y36" s="174">
        <v>3756</v>
      </c>
      <c r="Z36" s="56">
        <v>0</v>
      </c>
      <c r="AA36" s="56">
        <v>3669</v>
      </c>
      <c r="AB36" s="56">
        <v>4</v>
      </c>
      <c r="AC36" s="52">
        <v>12</v>
      </c>
      <c r="AD36" s="56">
        <v>44</v>
      </c>
      <c r="AE36" s="56">
        <v>12</v>
      </c>
      <c r="AF36" s="29">
        <f t="shared" si="63"/>
        <v>3741</v>
      </c>
      <c r="AG36" s="57">
        <f t="shared" si="64"/>
        <v>0.97683706070287535</v>
      </c>
      <c r="AH36" s="57">
        <f t="shared" si="65"/>
        <v>0</v>
      </c>
      <c r="AI36" s="57">
        <f t="shared" si="66"/>
        <v>1.1714589989350373E-2</v>
      </c>
      <c r="AJ36" s="167">
        <v>82</v>
      </c>
      <c r="AK36" s="53">
        <v>50</v>
      </c>
      <c r="AL36" s="53">
        <v>19</v>
      </c>
      <c r="AM36" s="53">
        <v>1</v>
      </c>
      <c r="AN36" s="53">
        <v>2</v>
      </c>
      <c r="AO36" s="53">
        <v>2</v>
      </c>
      <c r="AP36" s="53">
        <v>5</v>
      </c>
      <c r="AQ36" s="43">
        <f t="shared" si="67"/>
        <v>79</v>
      </c>
      <c r="AR36" s="58">
        <f t="shared" si="68"/>
        <v>0.84146341463414631</v>
      </c>
      <c r="AS36" s="59">
        <f t="shared" si="69"/>
        <v>0.6097560975609756</v>
      </c>
      <c r="AT36" s="60">
        <f t="shared" si="70"/>
        <v>2.4390243902439025E-2</v>
      </c>
      <c r="AU36" s="22"/>
      <c r="AV36" s="163">
        <f t="shared" si="55"/>
        <v>10598</v>
      </c>
      <c r="AW36" s="163">
        <f t="shared" si="55"/>
        <v>2880</v>
      </c>
      <c r="AX36" s="163">
        <f t="shared" si="55"/>
        <v>7356</v>
      </c>
      <c r="AY36" s="163">
        <f t="shared" si="55"/>
        <v>29</v>
      </c>
      <c r="AZ36" s="163">
        <f t="shared" si="55"/>
        <v>82</v>
      </c>
      <c r="BA36" s="163">
        <f t="shared" si="55"/>
        <v>142</v>
      </c>
      <c r="BB36" s="163">
        <f t="shared" si="55"/>
        <v>59</v>
      </c>
      <c r="BC36" s="163">
        <f t="shared" si="55"/>
        <v>10548</v>
      </c>
      <c r="BD36" s="164">
        <f t="shared" si="71"/>
        <v>0.96584261181354969</v>
      </c>
      <c r="BE36" s="165">
        <f t="shared" si="72"/>
        <v>0.27174938667673149</v>
      </c>
      <c r="BF36" s="166">
        <f t="shared" si="73"/>
        <v>1.3398754481977731E-2</v>
      </c>
      <c r="BG36" s="22"/>
      <c r="BH36" s="22"/>
      <c r="BI36" s="22"/>
      <c r="BJ36" s="22"/>
      <c r="BK36" s="22"/>
      <c r="BL36" s="21"/>
      <c r="BM36" s="23"/>
      <c r="BN36" s="23"/>
      <c r="BO36" s="23"/>
      <c r="BP36" s="10"/>
      <c r="BQ36" s="11"/>
      <c r="BR36" s="12"/>
      <c r="BS36" s="12"/>
      <c r="BT36" s="12"/>
    </row>
    <row r="37" spans="1:72" s="20" customFormat="1" ht="33.75" customHeight="1" thickBot="1" x14ac:dyDescent="0.3">
      <c r="A37" s="50">
        <v>6</v>
      </c>
      <c r="B37" s="172" t="s">
        <v>23</v>
      </c>
      <c r="C37" s="173">
        <v>20060</v>
      </c>
      <c r="D37" s="53">
        <v>13836</v>
      </c>
      <c r="E37" s="53">
        <v>5090</v>
      </c>
      <c r="F37" s="53">
        <v>102</v>
      </c>
      <c r="G37" s="53">
        <v>308</v>
      </c>
      <c r="H37" s="53">
        <v>457</v>
      </c>
      <c r="I37" s="53">
        <v>267</v>
      </c>
      <c r="J37" s="29">
        <f t="shared" si="56"/>
        <v>20060</v>
      </c>
      <c r="K37" s="113">
        <f t="shared" si="57"/>
        <v>0.94346959122632101</v>
      </c>
      <c r="L37" s="113">
        <f t="shared" si="58"/>
        <v>0.68973080757726823</v>
      </c>
      <c r="M37" s="113">
        <f t="shared" si="59"/>
        <v>2.2781655034895314E-2</v>
      </c>
      <c r="N37" s="29">
        <v>20672</v>
      </c>
      <c r="O37" s="53">
        <v>0</v>
      </c>
      <c r="P37" s="53">
        <v>19492</v>
      </c>
      <c r="Q37" s="53">
        <v>24</v>
      </c>
      <c r="R37" s="53">
        <v>166</v>
      </c>
      <c r="S37" s="53">
        <v>798</v>
      </c>
      <c r="T37" s="53">
        <v>192</v>
      </c>
      <c r="U37" s="29">
        <f t="shared" si="54"/>
        <v>20672</v>
      </c>
      <c r="V37" s="55">
        <f t="shared" si="60"/>
        <v>0.9429179566563467</v>
      </c>
      <c r="W37" s="55">
        <f t="shared" si="61"/>
        <v>0</v>
      </c>
      <c r="X37" s="55">
        <f t="shared" si="62"/>
        <v>3.860294117647059E-2</v>
      </c>
      <c r="Y37" s="174">
        <v>7557</v>
      </c>
      <c r="Z37" s="56">
        <v>0</v>
      </c>
      <c r="AA37" s="56">
        <v>7206</v>
      </c>
      <c r="AB37" s="56">
        <v>5</v>
      </c>
      <c r="AC37" s="52">
        <v>33</v>
      </c>
      <c r="AD37" s="56">
        <v>220</v>
      </c>
      <c r="AE37" s="56">
        <v>93</v>
      </c>
      <c r="AF37" s="29">
        <f t="shared" si="63"/>
        <v>7557</v>
      </c>
      <c r="AG37" s="57">
        <f t="shared" si="64"/>
        <v>0.95355299722111952</v>
      </c>
      <c r="AH37" s="57">
        <f t="shared" si="65"/>
        <v>0</v>
      </c>
      <c r="AI37" s="57">
        <f t="shared" si="66"/>
        <v>2.9112081513828238E-2</v>
      </c>
      <c r="AJ37" s="167">
        <v>772</v>
      </c>
      <c r="AK37" s="53">
        <v>232</v>
      </c>
      <c r="AL37" s="53">
        <v>444</v>
      </c>
      <c r="AM37" s="53">
        <v>3</v>
      </c>
      <c r="AN37" s="53">
        <v>28</v>
      </c>
      <c r="AO37" s="53">
        <v>38</v>
      </c>
      <c r="AP37" s="53">
        <v>27</v>
      </c>
      <c r="AQ37" s="43">
        <f t="shared" si="67"/>
        <v>772</v>
      </c>
      <c r="AR37" s="58">
        <f t="shared" si="68"/>
        <v>0.87564766839378239</v>
      </c>
      <c r="AS37" s="59">
        <f t="shared" si="69"/>
        <v>0.30051813471502592</v>
      </c>
      <c r="AT37" s="60">
        <f t="shared" si="70"/>
        <v>4.9222797927461141E-2</v>
      </c>
      <c r="AU37" s="22"/>
      <c r="AV37" s="163">
        <f t="shared" si="55"/>
        <v>48289</v>
      </c>
      <c r="AW37" s="163">
        <f t="shared" si="55"/>
        <v>13836</v>
      </c>
      <c r="AX37" s="163">
        <f t="shared" si="55"/>
        <v>31788</v>
      </c>
      <c r="AY37" s="163">
        <f t="shared" si="55"/>
        <v>131</v>
      </c>
      <c r="AZ37" s="163">
        <f t="shared" si="55"/>
        <v>507</v>
      </c>
      <c r="BA37" s="163">
        <f t="shared" si="55"/>
        <v>1475</v>
      </c>
      <c r="BB37" s="163">
        <f t="shared" si="55"/>
        <v>552</v>
      </c>
      <c r="BC37" s="163">
        <f t="shared" si="55"/>
        <v>48289</v>
      </c>
      <c r="BD37" s="164">
        <f t="shared" si="71"/>
        <v>0.94481144774172177</v>
      </c>
      <c r="BE37" s="165">
        <f t="shared" si="72"/>
        <v>0.28652488144297872</v>
      </c>
      <c r="BF37" s="166">
        <f t="shared" si="73"/>
        <v>3.0545258754581788E-2</v>
      </c>
      <c r="BG37" s="22"/>
      <c r="BH37" s="22"/>
      <c r="BI37" s="22"/>
      <c r="BJ37" s="22"/>
      <c r="BK37" s="22"/>
      <c r="BL37" s="21"/>
      <c r="BM37" s="23"/>
      <c r="BN37" s="23"/>
      <c r="BO37" s="23"/>
      <c r="BP37" s="10"/>
      <c r="BQ37" s="11"/>
      <c r="BR37" s="12"/>
      <c r="BS37" s="12"/>
      <c r="BT37" s="12"/>
    </row>
    <row r="38" spans="1:72" s="20" customFormat="1" ht="33.75" customHeight="1" thickBot="1" x14ac:dyDescent="0.3">
      <c r="A38" s="50">
        <v>7</v>
      </c>
      <c r="B38" s="172" t="s">
        <v>24</v>
      </c>
      <c r="C38" s="173">
        <v>6566</v>
      </c>
      <c r="D38" s="53">
        <v>4383</v>
      </c>
      <c r="E38" s="53">
        <v>1319</v>
      </c>
      <c r="F38" s="53">
        <v>151</v>
      </c>
      <c r="G38" s="53">
        <v>165</v>
      </c>
      <c r="H38" s="53">
        <v>423</v>
      </c>
      <c r="I38" s="53">
        <v>125</v>
      </c>
      <c r="J38" s="29">
        <f t="shared" si="56"/>
        <v>6566</v>
      </c>
      <c r="K38" s="113">
        <f t="shared" si="57"/>
        <v>0.8684130368565337</v>
      </c>
      <c r="L38" s="113">
        <f t="shared" si="58"/>
        <v>0.66752969844654275</v>
      </c>
      <c r="M38" s="113">
        <f t="shared" si="59"/>
        <v>6.4422784038988726E-2</v>
      </c>
      <c r="N38" s="29">
        <v>4921</v>
      </c>
      <c r="O38" s="53">
        <v>0</v>
      </c>
      <c r="P38" s="53">
        <v>4568</v>
      </c>
      <c r="Q38" s="53">
        <v>14</v>
      </c>
      <c r="R38" s="53">
        <v>69</v>
      </c>
      <c r="S38" s="53">
        <v>211</v>
      </c>
      <c r="T38" s="53">
        <v>59</v>
      </c>
      <c r="U38" s="29">
        <f t="shared" si="54"/>
        <v>4921</v>
      </c>
      <c r="V38" s="55">
        <f t="shared" si="60"/>
        <v>0.92826661247713882</v>
      </c>
      <c r="W38" s="55">
        <f t="shared" si="61"/>
        <v>0</v>
      </c>
      <c r="X38" s="55">
        <f t="shared" si="62"/>
        <v>4.2877463930095512E-2</v>
      </c>
      <c r="Y38" s="174">
        <v>2181</v>
      </c>
      <c r="Z38" s="56">
        <v>0</v>
      </c>
      <c r="AA38" s="56">
        <v>2026</v>
      </c>
      <c r="AB38" s="56">
        <v>1</v>
      </c>
      <c r="AC38" s="52">
        <v>31</v>
      </c>
      <c r="AD38" s="56">
        <v>89</v>
      </c>
      <c r="AE38" s="56">
        <v>34</v>
      </c>
      <c r="AF38" s="29">
        <f t="shared" si="63"/>
        <v>2181</v>
      </c>
      <c r="AG38" s="57">
        <f t="shared" si="64"/>
        <v>0.92893168271435123</v>
      </c>
      <c r="AH38" s="57">
        <f t="shared" si="65"/>
        <v>0</v>
      </c>
      <c r="AI38" s="57">
        <f t="shared" si="66"/>
        <v>4.0806969280146724E-2</v>
      </c>
      <c r="AJ38" s="167">
        <v>976</v>
      </c>
      <c r="AK38" s="53">
        <v>410</v>
      </c>
      <c r="AL38" s="53">
        <v>383</v>
      </c>
      <c r="AM38" s="53">
        <v>22</v>
      </c>
      <c r="AN38" s="53">
        <v>33</v>
      </c>
      <c r="AO38" s="53">
        <v>95</v>
      </c>
      <c r="AP38" s="53">
        <v>33</v>
      </c>
      <c r="AQ38" s="43">
        <f t="shared" si="67"/>
        <v>976</v>
      </c>
      <c r="AR38" s="58">
        <f t="shared" si="68"/>
        <v>0.8125</v>
      </c>
      <c r="AS38" s="59">
        <f t="shared" si="69"/>
        <v>0.42008196721311475</v>
      </c>
      <c r="AT38" s="60">
        <f t="shared" si="70"/>
        <v>9.7336065573770489E-2</v>
      </c>
      <c r="AU38" s="22"/>
      <c r="AV38" s="163">
        <f t="shared" si="55"/>
        <v>13668</v>
      </c>
      <c r="AW38" s="163">
        <f t="shared" si="55"/>
        <v>4383</v>
      </c>
      <c r="AX38" s="163">
        <f t="shared" si="55"/>
        <v>7913</v>
      </c>
      <c r="AY38" s="163">
        <f t="shared" si="55"/>
        <v>166</v>
      </c>
      <c r="AZ38" s="163">
        <f t="shared" si="55"/>
        <v>265</v>
      </c>
      <c r="BA38" s="163">
        <f t="shared" si="55"/>
        <v>723</v>
      </c>
      <c r="BB38" s="163">
        <f t="shared" si="55"/>
        <v>218</v>
      </c>
      <c r="BC38" s="163">
        <f t="shared" si="55"/>
        <v>13668</v>
      </c>
      <c r="BD38" s="164">
        <f t="shared" si="71"/>
        <v>0.89961954931226218</v>
      </c>
      <c r="BE38" s="165">
        <f t="shared" si="72"/>
        <v>0.32067603160667252</v>
      </c>
      <c r="BF38" s="166">
        <f t="shared" si="73"/>
        <v>5.2897278314310799E-2</v>
      </c>
      <c r="BG38" s="22"/>
      <c r="BH38" s="22"/>
      <c r="BI38" s="22"/>
      <c r="BJ38" s="22"/>
      <c r="BK38" s="22"/>
      <c r="BL38" s="21"/>
      <c r="BM38" s="23"/>
      <c r="BN38" s="23"/>
      <c r="BO38" s="23"/>
      <c r="BP38" s="10"/>
      <c r="BQ38" s="11"/>
      <c r="BR38" s="12"/>
      <c r="BS38" s="12"/>
      <c r="BT38" s="12"/>
    </row>
    <row r="39" spans="1:72" s="20" customFormat="1" ht="33.75" customHeight="1" thickBot="1" x14ac:dyDescent="0.3">
      <c r="A39" s="62">
        <v>8</v>
      </c>
      <c r="B39" s="176" t="s">
        <v>25</v>
      </c>
      <c r="C39" s="177">
        <v>121</v>
      </c>
      <c r="D39" s="65">
        <v>86</v>
      </c>
      <c r="E39" s="65">
        <v>23</v>
      </c>
      <c r="F39" s="65">
        <v>1</v>
      </c>
      <c r="G39" s="65">
        <v>0</v>
      </c>
      <c r="H39" s="65">
        <v>8</v>
      </c>
      <c r="I39" s="65">
        <v>3</v>
      </c>
      <c r="J39" s="30">
        <f t="shared" si="56"/>
        <v>121</v>
      </c>
      <c r="K39" s="113">
        <f t="shared" si="57"/>
        <v>0.90082644628099173</v>
      </c>
      <c r="L39" s="113">
        <f t="shared" si="58"/>
        <v>0.71074380165289253</v>
      </c>
      <c r="M39" s="113">
        <f t="shared" si="59"/>
        <v>6.6115702479338845E-2</v>
      </c>
      <c r="N39" s="30">
        <v>119</v>
      </c>
      <c r="O39" s="65">
        <v>0</v>
      </c>
      <c r="P39" s="65">
        <v>97</v>
      </c>
      <c r="Q39" s="65">
        <v>0</v>
      </c>
      <c r="R39" s="65">
        <v>3</v>
      </c>
      <c r="S39" s="65">
        <v>17</v>
      </c>
      <c r="T39" s="65">
        <v>2</v>
      </c>
      <c r="U39" s="30">
        <f t="shared" si="54"/>
        <v>119</v>
      </c>
      <c r="V39" s="67">
        <f t="shared" si="60"/>
        <v>0.81512605042016806</v>
      </c>
      <c r="W39" s="67">
        <f t="shared" si="61"/>
        <v>0</v>
      </c>
      <c r="X39" s="67">
        <f t="shared" si="62"/>
        <v>0.14285714285714285</v>
      </c>
      <c r="Y39" s="178">
        <v>163</v>
      </c>
      <c r="Z39" s="68">
        <v>0</v>
      </c>
      <c r="AA39" s="68">
        <v>66</v>
      </c>
      <c r="AB39" s="68">
        <v>2</v>
      </c>
      <c r="AC39" s="64">
        <v>0</v>
      </c>
      <c r="AD39" s="68">
        <v>17</v>
      </c>
      <c r="AE39" s="68">
        <v>78</v>
      </c>
      <c r="AF39" s="30">
        <f t="shared" si="63"/>
        <v>163</v>
      </c>
      <c r="AG39" s="69">
        <f t="shared" si="64"/>
        <v>0.40490797546012269</v>
      </c>
      <c r="AH39" s="69">
        <f t="shared" si="65"/>
        <v>0</v>
      </c>
      <c r="AI39" s="69">
        <f t="shared" si="66"/>
        <v>0.10429447852760736</v>
      </c>
      <c r="AJ39" s="168">
        <v>9</v>
      </c>
      <c r="AK39" s="65">
        <v>6</v>
      </c>
      <c r="AL39" s="65">
        <v>2</v>
      </c>
      <c r="AM39" s="65">
        <v>0</v>
      </c>
      <c r="AN39" s="65">
        <v>0</v>
      </c>
      <c r="AO39" s="65">
        <v>1</v>
      </c>
      <c r="AP39" s="65">
        <v>0</v>
      </c>
      <c r="AQ39" s="43">
        <f t="shared" si="67"/>
        <v>9</v>
      </c>
      <c r="AR39" s="70">
        <f t="shared" si="68"/>
        <v>0.88888888888888884</v>
      </c>
      <c r="AS39" s="71">
        <f t="shared" si="69"/>
        <v>0.66666666666666663</v>
      </c>
      <c r="AT39" s="72">
        <f t="shared" si="70"/>
        <v>0.1111111111111111</v>
      </c>
      <c r="AU39" s="22"/>
      <c r="AV39" s="163">
        <f t="shared" si="55"/>
        <v>403</v>
      </c>
      <c r="AW39" s="163">
        <f t="shared" si="55"/>
        <v>86</v>
      </c>
      <c r="AX39" s="163">
        <f t="shared" si="55"/>
        <v>186</v>
      </c>
      <c r="AY39" s="163">
        <f t="shared" si="55"/>
        <v>3</v>
      </c>
      <c r="AZ39" s="163">
        <f t="shared" si="55"/>
        <v>3</v>
      </c>
      <c r="BA39" s="163">
        <f t="shared" si="55"/>
        <v>42</v>
      </c>
      <c r="BB39" s="163">
        <f t="shared" si="55"/>
        <v>83</v>
      </c>
      <c r="BC39" s="163">
        <f t="shared" si="55"/>
        <v>403</v>
      </c>
      <c r="BD39" s="164">
        <f t="shared" si="71"/>
        <v>0.67493796526054595</v>
      </c>
      <c r="BE39" s="165">
        <f t="shared" si="72"/>
        <v>0.21339950372208435</v>
      </c>
      <c r="BF39" s="166">
        <f t="shared" si="73"/>
        <v>0.10421836228287841</v>
      </c>
      <c r="BG39" s="22"/>
      <c r="BH39" s="22"/>
      <c r="BI39" s="22"/>
      <c r="BJ39" s="22"/>
      <c r="BK39" s="22"/>
      <c r="BL39" s="21"/>
      <c r="BM39" s="23"/>
      <c r="BN39" s="23"/>
      <c r="BO39" s="23"/>
      <c r="BP39" s="10"/>
      <c r="BQ39" s="11"/>
      <c r="BR39" s="12"/>
      <c r="BS39" s="12"/>
      <c r="BT39" s="12"/>
    </row>
    <row r="40" spans="1:72" s="19" customFormat="1" ht="33.75" customHeight="1" thickBot="1" x14ac:dyDescent="0.3">
      <c r="A40" s="367" t="s">
        <v>17</v>
      </c>
      <c r="B40" s="367"/>
      <c r="C40" s="73">
        <f t="shared" ref="C40:I40" si="74">SUM(C32:C39)</f>
        <v>32229</v>
      </c>
      <c r="D40" s="73">
        <f t="shared" si="74"/>
        <v>22625</v>
      </c>
      <c r="E40" s="73">
        <f t="shared" si="74"/>
        <v>7202</v>
      </c>
      <c r="F40" s="73">
        <f t="shared" si="74"/>
        <v>287</v>
      </c>
      <c r="G40" s="73">
        <f t="shared" si="74"/>
        <v>573</v>
      </c>
      <c r="H40" s="73">
        <f t="shared" si="74"/>
        <v>1049</v>
      </c>
      <c r="I40" s="73">
        <f t="shared" si="74"/>
        <v>474</v>
      </c>
      <c r="J40" s="155">
        <f t="shared" si="56"/>
        <v>32210</v>
      </c>
      <c r="K40" s="113">
        <f>(D40+E40)/(C40)</f>
        <v>0.92547084923516088</v>
      </c>
      <c r="L40" s="113">
        <f>D40/(C40)</f>
        <v>0.70200750876539764</v>
      </c>
      <c r="M40" s="113">
        <f>H40/(C40)</f>
        <v>3.254832604176363E-2</v>
      </c>
      <c r="N40" s="155">
        <f>SUM(N32:N39)</f>
        <v>30425</v>
      </c>
      <c r="O40" s="155">
        <f t="shared" ref="O40:T40" si="75">SUM(O31:O39)</f>
        <v>0</v>
      </c>
      <c r="P40" s="155">
        <f t="shared" si="75"/>
        <v>28702</v>
      </c>
      <c r="Q40" s="155">
        <f t="shared" si="75"/>
        <v>46</v>
      </c>
      <c r="R40" s="155">
        <f t="shared" si="75"/>
        <v>285</v>
      </c>
      <c r="S40" s="155">
        <f t="shared" si="75"/>
        <v>1094</v>
      </c>
      <c r="T40" s="155">
        <f t="shared" si="75"/>
        <v>282</v>
      </c>
      <c r="U40" s="155">
        <f t="shared" si="54"/>
        <v>30409</v>
      </c>
      <c r="V40" s="74">
        <f>(O40+P40)/(N40)</f>
        <v>0.9433689400164339</v>
      </c>
      <c r="W40" s="74">
        <f>O40/(N40)</f>
        <v>0</v>
      </c>
      <c r="X40" s="74">
        <f>S40/(N40)</f>
        <v>3.5957271980279377E-2</v>
      </c>
      <c r="Y40" s="155">
        <f>SUM(Y32:Y39)</f>
        <v>14908</v>
      </c>
      <c r="Z40" s="155">
        <f t="shared" ref="Z40:AE40" si="76">SUM(Z32:Z39)</f>
        <v>0</v>
      </c>
      <c r="AA40" s="155">
        <f t="shared" si="76"/>
        <v>14119</v>
      </c>
      <c r="AB40" s="155">
        <f t="shared" si="76"/>
        <v>14</v>
      </c>
      <c r="AC40" s="155">
        <f t="shared" si="76"/>
        <v>95</v>
      </c>
      <c r="AD40" s="155">
        <f t="shared" si="76"/>
        <v>433</v>
      </c>
      <c r="AE40" s="155">
        <f t="shared" si="76"/>
        <v>232</v>
      </c>
      <c r="AF40" s="155">
        <f t="shared" si="63"/>
        <v>14893</v>
      </c>
      <c r="AG40" s="75">
        <f>(Z40+AA40)/(Y40)</f>
        <v>0.94707539576066546</v>
      </c>
      <c r="AH40" s="75">
        <f>Z40/(Y40)</f>
        <v>0</v>
      </c>
      <c r="AI40" s="75">
        <f>AD40/(Y40)</f>
        <v>2.9044808156694392E-2</v>
      </c>
      <c r="AJ40" s="155">
        <f>SUM(AJ32:AJ39)</f>
        <v>2013</v>
      </c>
      <c r="AK40" s="155">
        <f t="shared" ref="AK40:AQ40" si="77">SUM(AK32:AK39)</f>
        <v>745</v>
      </c>
      <c r="AL40" s="155">
        <f t="shared" si="77"/>
        <v>942</v>
      </c>
      <c r="AM40" s="155">
        <f t="shared" si="77"/>
        <v>29</v>
      </c>
      <c r="AN40" s="155">
        <f t="shared" si="77"/>
        <v>69</v>
      </c>
      <c r="AO40" s="155">
        <f t="shared" si="77"/>
        <v>149</v>
      </c>
      <c r="AP40" s="155">
        <f t="shared" si="77"/>
        <v>76</v>
      </c>
      <c r="AQ40" s="231">
        <f t="shared" si="77"/>
        <v>2010</v>
      </c>
      <c r="AR40" s="76">
        <f>(AK40+AL40)/(AJ40)</f>
        <v>0.83805265772478887</v>
      </c>
      <c r="AS40" s="77">
        <f>AK40/(AJ40)</f>
        <v>0.37009438648782911</v>
      </c>
      <c r="AT40" s="78">
        <f>AO40/(AJ40)</f>
        <v>7.4018877297565816E-2</v>
      </c>
      <c r="AU40" s="7"/>
      <c r="AV40" s="155">
        <f>SUM(AV32:AV39)</f>
        <v>77562</v>
      </c>
      <c r="AW40" s="155">
        <f t="shared" ref="AW40:BB40" si="78">SUM(AW32:AW39)</f>
        <v>22625</v>
      </c>
      <c r="AX40" s="155">
        <f t="shared" si="78"/>
        <v>50023</v>
      </c>
      <c r="AY40" s="155">
        <f t="shared" si="78"/>
        <v>347</v>
      </c>
      <c r="AZ40" s="155">
        <f t="shared" si="78"/>
        <v>953</v>
      </c>
      <c r="BA40" s="155">
        <f t="shared" si="78"/>
        <v>2576</v>
      </c>
      <c r="BB40" s="155">
        <f t="shared" si="78"/>
        <v>988</v>
      </c>
      <c r="BC40" s="155">
        <f t="shared" ref="BC40" si="79">SUM(AW40:BB40)</f>
        <v>77512</v>
      </c>
      <c r="BD40" s="164">
        <f>(AW40+AX40)/(AV40)</f>
        <v>0.93664423300069621</v>
      </c>
      <c r="BE40" s="165">
        <f>AW40/(AV40)</f>
        <v>0.29170212217322916</v>
      </c>
      <c r="BF40" s="166">
        <f>BA40/(AV40)</f>
        <v>3.3212139965446995E-2</v>
      </c>
      <c r="BG40" s="7"/>
      <c r="BH40" s="7"/>
      <c r="BI40" s="7"/>
      <c r="BJ40" s="7"/>
      <c r="BK40" s="7"/>
      <c r="BL40" s="7"/>
      <c r="BM40" s="25"/>
      <c r="BN40" s="25"/>
      <c r="BO40" s="25"/>
      <c r="BP40" s="395"/>
      <c r="BQ40" s="395"/>
      <c r="BR40" s="156"/>
      <c r="BS40" s="156"/>
      <c r="BT40" s="156"/>
    </row>
    <row r="41" spans="1:72" ht="15.75" thickBot="1" x14ac:dyDescent="0.3">
      <c r="G41" s="180"/>
    </row>
    <row r="42" spans="1:72" ht="19.5" thickBot="1" x14ac:dyDescent="0.3">
      <c r="A42" s="368" t="s">
        <v>17</v>
      </c>
      <c r="B42" s="368"/>
      <c r="C42" s="369" t="s">
        <v>2</v>
      </c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70" t="s">
        <v>14</v>
      </c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1" t="s">
        <v>26</v>
      </c>
      <c r="Z42" s="371"/>
      <c r="AA42" s="371"/>
      <c r="AB42" s="371"/>
      <c r="AC42" s="371"/>
      <c r="AD42" s="371"/>
      <c r="AE42" s="371"/>
      <c r="AF42" s="371"/>
      <c r="AG42" s="371"/>
      <c r="AH42" s="371"/>
      <c r="AI42" s="371"/>
      <c r="AJ42" s="380" t="s">
        <v>15</v>
      </c>
      <c r="AK42" s="380"/>
      <c r="AL42" s="380"/>
      <c r="AM42" s="380"/>
      <c r="AN42" s="380"/>
      <c r="AO42" s="380"/>
      <c r="AP42" s="380"/>
      <c r="AQ42" s="380"/>
      <c r="AR42" s="380"/>
      <c r="AS42" s="380"/>
      <c r="AT42" s="380"/>
      <c r="AU42" s="139"/>
      <c r="AV42" s="372" t="s">
        <v>80</v>
      </c>
      <c r="AW42" s="372"/>
      <c r="AX42" s="372"/>
      <c r="AY42" s="372"/>
      <c r="AZ42" s="372"/>
      <c r="BA42" s="372"/>
      <c r="BB42" s="372"/>
      <c r="BC42" s="372"/>
      <c r="BD42" s="372"/>
      <c r="BE42" s="372"/>
      <c r="BF42" s="372"/>
      <c r="BO42" s="1"/>
      <c r="BR42"/>
    </row>
    <row r="43" spans="1:72" ht="16.5" customHeight="1" thickBot="1" x14ac:dyDescent="0.3">
      <c r="A43" s="367" t="s">
        <v>83</v>
      </c>
      <c r="B43" s="367"/>
      <c r="C43" s="384" t="s">
        <v>3</v>
      </c>
      <c r="D43" s="386" t="s">
        <v>4</v>
      </c>
      <c r="E43" s="386"/>
      <c r="F43" s="386"/>
      <c r="G43" s="386"/>
      <c r="H43" s="386"/>
      <c r="I43" s="386"/>
      <c r="J43" s="386"/>
      <c r="K43" s="384" t="s">
        <v>11</v>
      </c>
      <c r="L43" s="384" t="s">
        <v>12</v>
      </c>
      <c r="M43" s="387" t="s">
        <v>13</v>
      </c>
      <c r="N43" s="373" t="s">
        <v>3</v>
      </c>
      <c r="O43" s="389" t="s">
        <v>4</v>
      </c>
      <c r="P43" s="389"/>
      <c r="Q43" s="389"/>
      <c r="R43" s="389"/>
      <c r="S43" s="389"/>
      <c r="T43" s="389"/>
      <c r="U43" s="389"/>
      <c r="V43" s="373" t="s">
        <v>11</v>
      </c>
      <c r="W43" s="373" t="s">
        <v>12</v>
      </c>
      <c r="X43" s="374" t="s">
        <v>13</v>
      </c>
      <c r="Y43" s="375" t="s">
        <v>3</v>
      </c>
      <c r="Z43" s="392" t="s">
        <v>27</v>
      </c>
      <c r="AA43" s="392"/>
      <c r="AB43" s="392"/>
      <c r="AC43" s="392"/>
      <c r="AD43" s="392"/>
      <c r="AE43" s="392"/>
      <c r="AF43" s="392"/>
      <c r="AG43" s="375" t="s">
        <v>11</v>
      </c>
      <c r="AH43" s="375" t="s">
        <v>12</v>
      </c>
      <c r="AI43" s="393" t="s">
        <v>13</v>
      </c>
      <c r="AJ43" s="381" t="s">
        <v>3</v>
      </c>
      <c r="AK43" s="382" t="s">
        <v>4</v>
      </c>
      <c r="AL43" s="382"/>
      <c r="AM43" s="382"/>
      <c r="AN43" s="382"/>
      <c r="AO43" s="382"/>
      <c r="AP43" s="382"/>
      <c r="AQ43" s="382"/>
      <c r="AR43" s="381" t="s">
        <v>11</v>
      </c>
      <c r="AS43" s="381" t="s">
        <v>12</v>
      </c>
      <c r="AT43" s="391" t="s">
        <v>13</v>
      </c>
      <c r="AU43" s="139"/>
      <c r="AV43" s="378" t="s">
        <v>3</v>
      </c>
      <c r="AW43" s="379" t="s">
        <v>4</v>
      </c>
      <c r="AX43" s="379"/>
      <c r="AY43" s="379"/>
      <c r="AZ43" s="379"/>
      <c r="BA43" s="379"/>
      <c r="BB43" s="379"/>
      <c r="BC43" s="379"/>
      <c r="BD43" s="378" t="s">
        <v>11</v>
      </c>
      <c r="BE43" s="378" t="s">
        <v>12</v>
      </c>
      <c r="BF43" s="377" t="s">
        <v>13</v>
      </c>
      <c r="BO43" s="1"/>
      <c r="BR43"/>
    </row>
    <row r="44" spans="1:72" ht="51.75" thickBot="1" x14ac:dyDescent="0.3">
      <c r="A44" s="155" t="s">
        <v>1</v>
      </c>
      <c r="B44" s="155" t="s">
        <v>16</v>
      </c>
      <c r="C44" s="384"/>
      <c r="D44" s="151" t="s">
        <v>5</v>
      </c>
      <c r="E44" s="151" t="s">
        <v>6</v>
      </c>
      <c r="F44" s="151" t="s">
        <v>7</v>
      </c>
      <c r="G44" s="33" t="s">
        <v>8</v>
      </c>
      <c r="H44" s="151" t="s">
        <v>9</v>
      </c>
      <c r="I44" s="151" t="s">
        <v>10</v>
      </c>
      <c r="J44" s="151" t="s">
        <v>0</v>
      </c>
      <c r="K44" s="384"/>
      <c r="L44" s="384"/>
      <c r="M44" s="387"/>
      <c r="N44" s="373"/>
      <c r="O44" s="153" t="s">
        <v>5</v>
      </c>
      <c r="P44" s="153" t="s">
        <v>6</v>
      </c>
      <c r="Q44" s="153" t="s">
        <v>7</v>
      </c>
      <c r="R44" s="35" t="s">
        <v>8</v>
      </c>
      <c r="S44" s="153" t="s">
        <v>9</v>
      </c>
      <c r="T44" s="153" t="s">
        <v>10</v>
      </c>
      <c r="U44" s="153" t="s">
        <v>0</v>
      </c>
      <c r="V44" s="373"/>
      <c r="W44" s="373"/>
      <c r="X44" s="374"/>
      <c r="Y44" s="375"/>
      <c r="Z44" s="152" t="s">
        <v>5</v>
      </c>
      <c r="AA44" s="152" t="s">
        <v>6</v>
      </c>
      <c r="AB44" s="152" t="s">
        <v>7</v>
      </c>
      <c r="AC44" s="37" t="s">
        <v>8</v>
      </c>
      <c r="AD44" s="152" t="s">
        <v>9</v>
      </c>
      <c r="AE44" s="152" t="s">
        <v>10</v>
      </c>
      <c r="AF44" s="152" t="s">
        <v>0</v>
      </c>
      <c r="AG44" s="375"/>
      <c r="AH44" s="375"/>
      <c r="AI44" s="393"/>
      <c r="AJ44" s="381"/>
      <c r="AK44" s="154" t="s">
        <v>5</v>
      </c>
      <c r="AL44" s="154" t="s">
        <v>6</v>
      </c>
      <c r="AM44" s="154" t="s">
        <v>7</v>
      </c>
      <c r="AN44" s="38" t="s">
        <v>8</v>
      </c>
      <c r="AO44" s="154" t="s">
        <v>9</v>
      </c>
      <c r="AP44" s="154" t="s">
        <v>10</v>
      </c>
      <c r="AQ44" s="154" t="s">
        <v>0</v>
      </c>
      <c r="AR44" s="381"/>
      <c r="AS44" s="381"/>
      <c r="AT44" s="391"/>
      <c r="AU44" s="3"/>
      <c r="AV44" s="378"/>
      <c r="AW44" s="161" t="s">
        <v>5</v>
      </c>
      <c r="AX44" s="161" t="s">
        <v>6</v>
      </c>
      <c r="AY44" s="161" t="s">
        <v>7</v>
      </c>
      <c r="AZ44" s="162" t="s">
        <v>8</v>
      </c>
      <c r="BA44" s="161" t="s">
        <v>9</v>
      </c>
      <c r="BB44" s="161" t="s">
        <v>10</v>
      </c>
      <c r="BC44" s="161" t="s">
        <v>0</v>
      </c>
      <c r="BD44" s="378"/>
      <c r="BE44" s="378"/>
      <c r="BF44" s="377"/>
      <c r="BO44" s="1"/>
      <c r="BR44"/>
    </row>
    <row r="45" spans="1:72" ht="16.5" thickBot="1" x14ac:dyDescent="0.3">
      <c r="A45" s="39">
        <v>1</v>
      </c>
      <c r="B45" s="169" t="s">
        <v>18</v>
      </c>
      <c r="C45" s="170">
        <v>410</v>
      </c>
      <c r="D45" s="42">
        <v>382</v>
      </c>
      <c r="E45" s="42">
        <v>12</v>
      </c>
      <c r="F45" s="42">
        <v>2</v>
      </c>
      <c r="G45" s="42">
        <v>11</v>
      </c>
      <c r="H45" s="42">
        <v>2</v>
      </c>
      <c r="I45" s="42">
        <v>1</v>
      </c>
      <c r="J45" s="112">
        <f>SUM(D45:I45)</f>
        <v>410</v>
      </c>
      <c r="K45" s="113">
        <f>(D45+E45)/(C45)</f>
        <v>0.96097560975609753</v>
      </c>
      <c r="L45" s="113">
        <f>D45/(C45)</f>
        <v>0.93170731707317078</v>
      </c>
      <c r="M45" s="113">
        <f>H45/(C45)</f>
        <v>4.8780487804878049E-3</v>
      </c>
      <c r="N45" s="171">
        <v>503</v>
      </c>
      <c r="O45" s="44">
        <v>0</v>
      </c>
      <c r="P45" s="44">
        <v>471</v>
      </c>
      <c r="Q45" s="44">
        <v>1</v>
      </c>
      <c r="R45" s="41">
        <v>28</v>
      </c>
      <c r="S45" s="44">
        <v>2</v>
      </c>
      <c r="T45" s="44">
        <v>1</v>
      </c>
      <c r="U45" s="43">
        <f t="shared" ref="U45:U53" si="80">SUM(O45:T45)</f>
        <v>503</v>
      </c>
      <c r="V45" s="45">
        <f>(O45+P45)/(N45)</f>
        <v>0.93638170974155066</v>
      </c>
      <c r="W45" s="45">
        <f>O45/(N45)</f>
        <v>0</v>
      </c>
      <c r="X45" s="45">
        <f>S45/(N45)</f>
        <v>3.9761431411530811E-3</v>
      </c>
      <c r="Y45" s="171">
        <v>294</v>
      </c>
      <c r="Z45" s="44">
        <v>0</v>
      </c>
      <c r="AA45" s="44">
        <v>279</v>
      </c>
      <c r="AB45" s="44">
        <v>0</v>
      </c>
      <c r="AC45" s="41">
        <v>9</v>
      </c>
      <c r="AD45" s="44">
        <v>5</v>
      </c>
      <c r="AE45" s="44">
        <v>1</v>
      </c>
      <c r="AF45" s="43">
        <f>SUM(Z45:AE45)</f>
        <v>294</v>
      </c>
      <c r="AG45" s="46">
        <f>(Z45+AA45)/(Y45)</f>
        <v>0.94897959183673475</v>
      </c>
      <c r="AH45" s="46">
        <f>Z45/(Y45)</f>
        <v>0</v>
      </c>
      <c r="AI45" s="46">
        <f>AD45/(Y45)</f>
        <v>1.7006802721088437E-2</v>
      </c>
      <c r="AJ45" s="163">
        <v>41</v>
      </c>
      <c r="AK45" s="44">
        <v>4</v>
      </c>
      <c r="AL45" s="44">
        <v>35</v>
      </c>
      <c r="AM45" s="44">
        <v>0</v>
      </c>
      <c r="AN45" s="41">
        <v>2</v>
      </c>
      <c r="AO45" s="44">
        <v>0</v>
      </c>
      <c r="AP45" s="44">
        <v>0</v>
      </c>
      <c r="AQ45" s="43">
        <f>SUM(AK45:AP45)</f>
        <v>41</v>
      </c>
      <c r="AR45" s="47">
        <f>(AK45+AL45)/(AJ45)</f>
        <v>0.95121951219512191</v>
      </c>
      <c r="AS45" s="48">
        <f>AK45/(AJ45)</f>
        <v>9.7560975609756101E-2</v>
      </c>
      <c r="AT45" s="49">
        <f>AO45/(AJ45)</f>
        <v>0</v>
      </c>
      <c r="AU45" s="22"/>
      <c r="AV45" s="163">
        <f t="shared" ref="AV45:BC52" si="81">C45+N45+Y45</f>
        <v>1207</v>
      </c>
      <c r="AW45" s="163">
        <f t="shared" si="81"/>
        <v>382</v>
      </c>
      <c r="AX45" s="163">
        <f t="shared" si="81"/>
        <v>762</v>
      </c>
      <c r="AY45" s="163">
        <f t="shared" si="81"/>
        <v>3</v>
      </c>
      <c r="AZ45" s="163">
        <f t="shared" si="81"/>
        <v>48</v>
      </c>
      <c r="BA45" s="163">
        <f t="shared" si="81"/>
        <v>9</v>
      </c>
      <c r="BB45" s="163">
        <f t="shared" si="81"/>
        <v>3</v>
      </c>
      <c r="BC45" s="163">
        <f t="shared" si="81"/>
        <v>1207</v>
      </c>
      <c r="BD45" s="164">
        <f>(AW45+AX45)/(AV45)</f>
        <v>0.94780447390223699</v>
      </c>
      <c r="BE45" s="165">
        <f>AW45/(AV45)</f>
        <v>0.31648715824357915</v>
      </c>
      <c r="BF45" s="166">
        <f>BA45/(AV45)</f>
        <v>7.4565037282518639E-3</v>
      </c>
      <c r="BO45" s="1"/>
      <c r="BR45"/>
    </row>
    <row r="46" spans="1:72" ht="16.5" thickBot="1" x14ac:dyDescent="0.3">
      <c r="A46" s="50">
        <v>2</v>
      </c>
      <c r="B46" s="172" t="s">
        <v>19</v>
      </c>
      <c r="C46" s="173">
        <v>868</v>
      </c>
      <c r="D46" s="53">
        <v>635</v>
      </c>
      <c r="E46" s="53">
        <v>103</v>
      </c>
      <c r="F46" s="53">
        <v>8</v>
      </c>
      <c r="G46" s="53">
        <v>30</v>
      </c>
      <c r="H46" s="53">
        <v>73</v>
      </c>
      <c r="I46" s="53">
        <v>19</v>
      </c>
      <c r="J46" s="29">
        <f t="shared" ref="J46:J53" si="82">SUM(D46:I46)</f>
        <v>868</v>
      </c>
      <c r="K46" s="113">
        <f t="shared" ref="K46:K52" si="83">(D46+E46)/(C46)</f>
        <v>0.85023041474654382</v>
      </c>
      <c r="L46" s="113">
        <f t="shared" ref="L46:L52" si="84">D46/(C46)</f>
        <v>0.73156682027649766</v>
      </c>
      <c r="M46" s="113">
        <f t="shared" ref="M46:M52" si="85">H46/(C46)</f>
        <v>8.4101382488479259E-2</v>
      </c>
      <c r="N46" s="29">
        <v>740</v>
      </c>
      <c r="O46" s="53">
        <v>0</v>
      </c>
      <c r="P46" s="53">
        <v>643</v>
      </c>
      <c r="Q46" s="53">
        <v>1</v>
      </c>
      <c r="R46" s="53">
        <v>16</v>
      </c>
      <c r="S46" s="53">
        <v>66</v>
      </c>
      <c r="T46" s="53">
        <v>14</v>
      </c>
      <c r="U46" s="29">
        <f t="shared" si="80"/>
        <v>740</v>
      </c>
      <c r="V46" s="55">
        <f t="shared" ref="V46:V52" si="86">(O46+P46)/(N46)</f>
        <v>0.86891891891891893</v>
      </c>
      <c r="W46" s="55">
        <f t="shared" ref="W46:W52" si="87">O46/(N46)</f>
        <v>0</v>
      </c>
      <c r="X46" s="55">
        <f t="shared" ref="X46:X52" si="88">S46/(N46)</f>
        <v>8.9189189189189194E-2</v>
      </c>
      <c r="Y46" s="174">
        <v>532</v>
      </c>
      <c r="Z46" s="56">
        <v>0</v>
      </c>
      <c r="AA46" s="56">
        <v>442</v>
      </c>
      <c r="AB46" s="56">
        <v>2</v>
      </c>
      <c r="AC46" s="52">
        <v>8</v>
      </c>
      <c r="AD46" s="56">
        <v>71</v>
      </c>
      <c r="AE46" s="56">
        <v>9</v>
      </c>
      <c r="AF46" s="29">
        <f t="shared" ref="AF46:AF53" si="89">SUM(Z46:AE46)</f>
        <v>532</v>
      </c>
      <c r="AG46" s="57">
        <f t="shared" ref="AG46:AG52" si="90">(Z46+AA46)/(Y46)</f>
        <v>0.83082706766917291</v>
      </c>
      <c r="AH46" s="57">
        <f t="shared" ref="AH46:AH52" si="91">Z46/(Y46)</f>
        <v>0</v>
      </c>
      <c r="AI46" s="57">
        <f t="shared" ref="AI46:AI52" si="92">AD46/(Y46)</f>
        <v>0.13345864661654136</v>
      </c>
      <c r="AJ46" s="167">
        <v>75</v>
      </c>
      <c r="AK46" s="53">
        <v>28</v>
      </c>
      <c r="AL46" s="53">
        <v>22</v>
      </c>
      <c r="AM46" s="53">
        <v>2</v>
      </c>
      <c r="AN46" s="53">
        <v>2</v>
      </c>
      <c r="AO46" s="53">
        <v>19</v>
      </c>
      <c r="AP46" s="53">
        <v>2</v>
      </c>
      <c r="AQ46" s="29">
        <f t="shared" ref="AQ46:AQ53" si="93">SUM(AK46:AP46)</f>
        <v>75</v>
      </c>
      <c r="AR46" s="58">
        <f t="shared" ref="AR46:AR52" si="94">(AK46+AL46)/(AJ46)</f>
        <v>0.66666666666666663</v>
      </c>
      <c r="AS46" s="59">
        <f t="shared" ref="AS46:AS52" si="95">AK46/(AJ46)</f>
        <v>0.37333333333333335</v>
      </c>
      <c r="AT46" s="60">
        <f t="shared" ref="AT46:AT52" si="96">AO46/(AJ46)</f>
        <v>0.25333333333333335</v>
      </c>
      <c r="AU46" s="22"/>
      <c r="AV46" s="163">
        <f t="shared" si="81"/>
        <v>2140</v>
      </c>
      <c r="AW46" s="163">
        <f t="shared" si="81"/>
        <v>635</v>
      </c>
      <c r="AX46" s="163">
        <f t="shared" si="81"/>
        <v>1188</v>
      </c>
      <c r="AY46" s="163">
        <f t="shared" si="81"/>
        <v>11</v>
      </c>
      <c r="AZ46" s="163">
        <f t="shared" si="81"/>
        <v>54</v>
      </c>
      <c r="BA46" s="163">
        <f t="shared" si="81"/>
        <v>210</v>
      </c>
      <c r="BB46" s="163">
        <f t="shared" si="81"/>
        <v>42</v>
      </c>
      <c r="BC46" s="163">
        <f t="shared" si="81"/>
        <v>2140</v>
      </c>
      <c r="BD46" s="164">
        <f t="shared" ref="BD46:BD52" si="97">(AW46+AX46)/(AV46)</f>
        <v>0.85186915887850467</v>
      </c>
      <c r="BE46" s="165">
        <f t="shared" ref="BE46:BE52" si="98">AW46/(AV46)</f>
        <v>0.29672897196261683</v>
      </c>
      <c r="BF46" s="166">
        <f t="shared" ref="BF46:BF52" si="99">BA46/(AV46)</f>
        <v>9.8130841121495324E-2</v>
      </c>
      <c r="BO46" s="1"/>
      <c r="BR46"/>
    </row>
    <row r="47" spans="1:72" ht="16.5" thickBot="1" x14ac:dyDescent="0.3">
      <c r="A47" s="50">
        <v>3</v>
      </c>
      <c r="B47" s="172" t="s">
        <v>20</v>
      </c>
      <c r="C47" s="173">
        <v>274</v>
      </c>
      <c r="D47" s="52">
        <v>234</v>
      </c>
      <c r="E47" s="53">
        <v>21</v>
      </c>
      <c r="F47" s="53">
        <v>3</v>
      </c>
      <c r="G47" s="53">
        <v>6</v>
      </c>
      <c r="H47" s="53">
        <v>9</v>
      </c>
      <c r="I47" s="53">
        <v>1</v>
      </c>
      <c r="J47" s="29">
        <f t="shared" si="82"/>
        <v>274</v>
      </c>
      <c r="K47" s="113">
        <f t="shared" si="83"/>
        <v>0.93065693430656937</v>
      </c>
      <c r="L47" s="113">
        <f t="shared" si="84"/>
        <v>0.85401459854014594</v>
      </c>
      <c r="M47" s="113">
        <f t="shared" si="85"/>
        <v>3.2846715328467155E-2</v>
      </c>
      <c r="N47" s="29">
        <v>314</v>
      </c>
      <c r="O47" s="53"/>
      <c r="P47" s="53">
        <f>279+26</f>
        <v>305</v>
      </c>
      <c r="Q47" s="53">
        <v>0</v>
      </c>
      <c r="R47" s="53">
        <v>1</v>
      </c>
      <c r="S47" s="53">
        <v>3</v>
      </c>
      <c r="T47" s="53">
        <v>5</v>
      </c>
      <c r="U47" s="29">
        <f t="shared" si="80"/>
        <v>314</v>
      </c>
      <c r="V47" s="55">
        <f t="shared" si="86"/>
        <v>0.9713375796178344</v>
      </c>
      <c r="W47" s="55">
        <f t="shared" si="87"/>
        <v>0</v>
      </c>
      <c r="X47" s="55">
        <f t="shared" si="88"/>
        <v>9.5541401273885346E-3</v>
      </c>
      <c r="Y47" s="174">
        <v>269</v>
      </c>
      <c r="Z47" s="56">
        <v>0</v>
      </c>
      <c r="AA47" s="56">
        <v>264</v>
      </c>
      <c r="AB47" s="56">
        <v>0</v>
      </c>
      <c r="AC47" s="52">
        <v>0</v>
      </c>
      <c r="AD47" s="56">
        <v>5</v>
      </c>
      <c r="AE47" s="56">
        <v>0</v>
      </c>
      <c r="AF47" s="29">
        <f t="shared" si="89"/>
        <v>269</v>
      </c>
      <c r="AG47" s="57">
        <f t="shared" si="90"/>
        <v>0.98141263940520451</v>
      </c>
      <c r="AH47" s="57">
        <f t="shared" si="91"/>
        <v>0</v>
      </c>
      <c r="AI47" s="57">
        <f t="shared" si="92"/>
        <v>1.858736059479554E-2</v>
      </c>
      <c r="AJ47" s="167">
        <v>49</v>
      </c>
      <c r="AK47" s="53">
        <v>7</v>
      </c>
      <c r="AL47" s="53">
        <v>39</v>
      </c>
      <c r="AM47" s="53">
        <v>1</v>
      </c>
      <c r="AN47" s="53">
        <v>0</v>
      </c>
      <c r="AO47" s="53">
        <v>2</v>
      </c>
      <c r="AP47" s="53">
        <v>0</v>
      </c>
      <c r="AQ47" s="29">
        <f t="shared" si="93"/>
        <v>49</v>
      </c>
      <c r="AR47" s="58">
        <f t="shared" si="94"/>
        <v>0.93877551020408168</v>
      </c>
      <c r="AS47" s="59">
        <f t="shared" si="95"/>
        <v>0.14285714285714285</v>
      </c>
      <c r="AT47" s="60">
        <f t="shared" si="96"/>
        <v>4.0816326530612242E-2</v>
      </c>
      <c r="AU47" s="22"/>
      <c r="AV47" s="163">
        <f t="shared" si="81"/>
        <v>857</v>
      </c>
      <c r="AW47" s="163">
        <f t="shared" si="81"/>
        <v>234</v>
      </c>
      <c r="AX47" s="163">
        <f t="shared" si="81"/>
        <v>590</v>
      </c>
      <c r="AY47" s="163">
        <f t="shared" si="81"/>
        <v>3</v>
      </c>
      <c r="AZ47" s="163">
        <f t="shared" si="81"/>
        <v>7</v>
      </c>
      <c r="BA47" s="163">
        <f t="shared" si="81"/>
        <v>17</v>
      </c>
      <c r="BB47" s="163">
        <f t="shared" si="81"/>
        <v>6</v>
      </c>
      <c r="BC47" s="163">
        <f t="shared" si="81"/>
        <v>857</v>
      </c>
      <c r="BD47" s="164">
        <f t="shared" si="97"/>
        <v>0.96149358226371062</v>
      </c>
      <c r="BE47" s="165">
        <f t="shared" si="98"/>
        <v>0.27304550758459745</v>
      </c>
      <c r="BF47" s="166">
        <f t="shared" si="99"/>
        <v>1.9836639439906652E-2</v>
      </c>
      <c r="BO47" s="1"/>
      <c r="BR47"/>
    </row>
    <row r="48" spans="1:72" ht="16.5" thickBot="1" x14ac:dyDescent="0.3">
      <c r="A48" s="50">
        <v>4</v>
      </c>
      <c r="B48" s="172" t="s">
        <v>21</v>
      </c>
      <c r="C48" s="29">
        <v>32</v>
      </c>
      <c r="D48" s="53">
        <v>31</v>
      </c>
      <c r="E48" s="53">
        <v>0</v>
      </c>
      <c r="F48" s="53">
        <v>0</v>
      </c>
      <c r="G48" s="53">
        <v>0</v>
      </c>
      <c r="H48" s="53">
        <v>0</v>
      </c>
      <c r="I48" s="53">
        <v>1</v>
      </c>
      <c r="J48" s="29">
        <f t="shared" si="82"/>
        <v>32</v>
      </c>
      <c r="K48" s="113">
        <f t="shared" si="83"/>
        <v>0.96875</v>
      </c>
      <c r="L48" s="113">
        <f t="shared" si="84"/>
        <v>0.96875</v>
      </c>
      <c r="M48" s="113">
        <f t="shared" si="85"/>
        <v>0</v>
      </c>
      <c r="N48" s="29">
        <v>207</v>
      </c>
      <c r="O48" s="53">
        <v>0</v>
      </c>
      <c r="P48" s="53">
        <v>202</v>
      </c>
      <c r="Q48" s="53">
        <v>0</v>
      </c>
      <c r="R48" s="53">
        <v>2</v>
      </c>
      <c r="S48" s="53">
        <v>3</v>
      </c>
      <c r="T48" s="53">
        <v>0</v>
      </c>
      <c r="U48" s="29">
        <f t="shared" si="80"/>
        <v>207</v>
      </c>
      <c r="V48" s="55">
        <f t="shared" si="86"/>
        <v>0.97584541062801933</v>
      </c>
      <c r="W48" s="55">
        <f t="shared" si="87"/>
        <v>0</v>
      </c>
      <c r="X48" s="55">
        <f t="shared" si="88"/>
        <v>1.4492753623188406E-2</v>
      </c>
      <c r="Y48" s="175">
        <v>96</v>
      </c>
      <c r="Z48" s="61">
        <v>0</v>
      </c>
      <c r="AA48" s="61">
        <v>95</v>
      </c>
      <c r="AB48" s="61">
        <v>0</v>
      </c>
      <c r="AC48" s="54">
        <v>0</v>
      </c>
      <c r="AD48" s="61">
        <v>0</v>
      </c>
      <c r="AE48" s="61">
        <v>1</v>
      </c>
      <c r="AF48" s="29">
        <f t="shared" si="89"/>
        <v>96</v>
      </c>
      <c r="AG48" s="57">
        <f t="shared" si="90"/>
        <v>0.98958333333333337</v>
      </c>
      <c r="AH48" s="57">
        <f t="shared" si="91"/>
        <v>0</v>
      </c>
      <c r="AI48" s="57">
        <f t="shared" si="92"/>
        <v>0</v>
      </c>
      <c r="AJ48" s="167">
        <v>70</v>
      </c>
      <c r="AK48" s="53">
        <v>1</v>
      </c>
      <c r="AL48" s="53">
        <v>69</v>
      </c>
      <c r="AM48" s="53">
        <v>0</v>
      </c>
      <c r="AN48" s="53">
        <v>0</v>
      </c>
      <c r="AO48" s="53">
        <v>0</v>
      </c>
      <c r="AP48" s="53">
        <v>0</v>
      </c>
      <c r="AQ48" s="29">
        <f t="shared" si="93"/>
        <v>70</v>
      </c>
      <c r="AR48" s="58">
        <f t="shared" si="94"/>
        <v>1</v>
      </c>
      <c r="AS48" s="59">
        <f t="shared" si="95"/>
        <v>1.4285714285714285E-2</v>
      </c>
      <c r="AT48" s="60">
        <f t="shared" si="96"/>
        <v>0</v>
      </c>
      <c r="AU48" s="22"/>
      <c r="AV48" s="163">
        <f t="shared" si="81"/>
        <v>335</v>
      </c>
      <c r="AW48" s="163">
        <f t="shared" si="81"/>
        <v>31</v>
      </c>
      <c r="AX48" s="163">
        <f t="shared" si="81"/>
        <v>297</v>
      </c>
      <c r="AY48" s="163">
        <f t="shared" si="81"/>
        <v>0</v>
      </c>
      <c r="AZ48" s="163">
        <f t="shared" si="81"/>
        <v>2</v>
      </c>
      <c r="BA48" s="163">
        <f t="shared" si="81"/>
        <v>3</v>
      </c>
      <c r="BB48" s="163">
        <f t="shared" si="81"/>
        <v>2</v>
      </c>
      <c r="BC48" s="163">
        <f t="shared" si="81"/>
        <v>335</v>
      </c>
      <c r="BD48" s="164">
        <f t="shared" si="97"/>
        <v>0.9791044776119403</v>
      </c>
      <c r="BE48" s="165">
        <f t="shared" si="98"/>
        <v>9.2537313432835819E-2</v>
      </c>
      <c r="BF48" s="166">
        <f t="shared" si="99"/>
        <v>8.9552238805970154E-3</v>
      </c>
      <c r="BO48" s="1"/>
      <c r="BR48"/>
    </row>
    <row r="49" spans="1:70" ht="16.5" thickBot="1" x14ac:dyDescent="0.3">
      <c r="A49" s="50">
        <v>5</v>
      </c>
      <c r="B49" s="179" t="s">
        <v>74</v>
      </c>
      <c r="C49" s="173">
        <v>3221</v>
      </c>
      <c r="D49" s="53">
        <v>2594</v>
      </c>
      <c r="E49" s="53">
        <v>459</v>
      </c>
      <c r="F49" s="53">
        <v>32</v>
      </c>
      <c r="G49" s="53">
        <v>46</v>
      </c>
      <c r="H49" s="53">
        <v>54</v>
      </c>
      <c r="I49" s="53">
        <v>36</v>
      </c>
      <c r="J49" s="29">
        <f t="shared" si="82"/>
        <v>3221</v>
      </c>
      <c r="K49" s="113">
        <f t="shared" si="83"/>
        <v>0.94784228500465695</v>
      </c>
      <c r="L49" s="113">
        <f t="shared" si="84"/>
        <v>0.80533995653523749</v>
      </c>
      <c r="M49" s="113">
        <f t="shared" si="85"/>
        <v>1.6764979819931698E-2</v>
      </c>
      <c r="N49" s="29">
        <v>2885</v>
      </c>
      <c r="O49" s="53">
        <v>0</v>
      </c>
      <c r="P49" s="53">
        <v>2812</v>
      </c>
      <c r="Q49" s="53">
        <v>6</v>
      </c>
      <c r="R49" s="53">
        <v>19</v>
      </c>
      <c r="S49" s="53">
        <v>33</v>
      </c>
      <c r="T49" s="53">
        <v>14</v>
      </c>
      <c r="U49" s="29">
        <f t="shared" si="80"/>
        <v>2884</v>
      </c>
      <c r="V49" s="55">
        <f t="shared" si="86"/>
        <v>0.97469670710571921</v>
      </c>
      <c r="W49" s="55">
        <f t="shared" si="87"/>
        <v>0</v>
      </c>
      <c r="X49" s="55">
        <f t="shared" si="88"/>
        <v>1.1438474870017331E-2</v>
      </c>
      <c r="Y49" s="174">
        <v>3639</v>
      </c>
      <c r="Z49" s="56">
        <v>0</v>
      </c>
      <c r="AA49" s="56">
        <v>3543</v>
      </c>
      <c r="AB49" s="56">
        <v>4</v>
      </c>
      <c r="AC49" s="52">
        <v>16</v>
      </c>
      <c r="AD49" s="56">
        <v>56</v>
      </c>
      <c r="AE49" s="56">
        <v>8</v>
      </c>
      <c r="AF49" s="29">
        <f t="shared" si="89"/>
        <v>3627</v>
      </c>
      <c r="AG49" s="57">
        <f t="shared" si="90"/>
        <v>0.97361912613355317</v>
      </c>
      <c r="AH49" s="57">
        <f t="shared" si="91"/>
        <v>0</v>
      </c>
      <c r="AI49" s="57">
        <f t="shared" si="92"/>
        <v>1.5388843088760649E-2</v>
      </c>
      <c r="AJ49" s="167">
        <v>22</v>
      </c>
      <c r="AK49" s="53">
        <v>11</v>
      </c>
      <c r="AL49" s="53">
        <v>1</v>
      </c>
      <c r="AM49" s="53">
        <v>0</v>
      </c>
      <c r="AN49" s="53">
        <v>3</v>
      </c>
      <c r="AO49" s="53">
        <v>1</v>
      </c>
      <c r="AP49" s="53">
        <v>0</v>
      </c>
      <c r="AQ49" s="29">
        <f t="shared" si="93"/>
        <v>16</v>
      </c>
      <c r="AR49" s="58">
        <f t="shared" si="94"/>
        <v>0.54545454545454541</v>
      </c>
      <c r="AS49" s="59">
        <f t="shared" si="95"/>
        <v>0.5</v>
      </c>
      <c r="AT49" s="60">
        <f t="shared" si="96"/>
        <v>4.5454545454545456E-2</v>
      </c>
      <c r="AU49" s="22"/>
      <c r="AV49" s="163">
        <f t="shared" si="81"/>
        <v>9745</v>
      </c>
      <c r="AW49" s="163">
        <f t="shared" si="81"/>
        <v>2594</v>
      </c>
      <c r="AX49" s="163">
        <f t="shared" si="81"/>
        <v>6814</v>
      </c>
      <c r="AY49" s="163">
        <f t="shared" si="81"/>
        <v>42</v>
      </c>
      <c r="AZ49" s="163">
        <f t="shared" si="81"/>
        <v>81</v>
      </c>
      <c r="BA49" s="163">
        <f t="shared" si="81"/>
        <v>143</v>
      </c>
      <c r="BB49" s="163">
        <f t="shared" si="81"/>
        <v>58</v>
      </c>
      <c r="BC49" s="163">
        <f t="shared" si="81"/>
        <v>9732</v>
      </c>
      <c r="BD49" s="164">
        <f t="shared" si="97"/>
        <v>0.96541816316059514</v>
      </c>
      <c r="BE49" s="165">
        <f t="shared" si="98"/>
        <v>0.26618778860954334</v>
      </c>
      <c r="BF49" s="166">
        <f t="shared" si="99"/>
        <v>1.4674191893278605E-2</v>
      </c>
      <c r="BO49" s="1"/>
      <c r="BR49"/>
    </row>
    <row r="50" spans="1:70" ht="16.5" thickBot="1" x14ac:dyDescent="0.3">
      <c r="A50" s="50">
        <v>6</v>
      </c>
      <c r="B50" s="172" t="s">
        <v>23</v>
      </c>
      <c r="C50" s="173">
        <v>19753</v>
      </c>
      <c r="D50" s="53">
        <v>13265</v>
      </c>
      <c r="E50" s="53">
        <v>5255</v>
      </c>
      <c r="F50" s="53">
        <v>116</v>
      </c>
      <c r="G50" s="53">
        <v>372</v>
      </c>
      <c r="H50" s="53">
        <v>360</v>
      </c>
      <c r="I50" s="53">
        <v>385</v>
      </c>
      <c r="J50" s="29">
        <f t="shared" si="82"/>
        <v>19753</v>
      </c>
      <c r="K50" s="113">
        <f t="shared" si="83"/>
        <v>0.93757910190857086</v>
      </c>
      <c r="L50" s="113">
        <f t="shared" si="84"/>
        <v>0.67154356300308815</v>
      </c>
      <c r="M50" s="113">
        <f t="shared" si="85"/>
        <v>1.8225079734723839E-2</v>
      </c>
      <c r="N50" s="29">
        <v>20263</v>
      </c>
      <c r="O50" s="53">
        <v>0</v>
      </c>
      <c r="P50" s="53">
        <v>19263</v>
      </c>
      <c r="Q50" s="53">
        <v>29</v>
      </c>
      <c r="R50" s="53">
        <v>199</v>
      </c>
      <c r="S50" s="53">
        <v>526</v>
      </c>
      <c r="T50" s="53">
        <v>246</v>
      </c>
      <c r="U50" s="29">
        <f t="shared" si="80"/>
        <v>20263</v>
      </c>
      <c r="V50" s="55">
        <f t="shared" si="86"/>
        <v>0.95064896609583971</v>
      </c>
      <c r="W50" s="55">
        <f t="shared" si="87"/>
        <v>0</v>
      </c>
      <c r="X50" s="55">
        <f t="shared" si="88"/>
        <v>2.5958643833588313E-2</v>
      </c>
      <c r="Y50" s="174">
        <v>6598</v>
      </c>
      <c r="Z50" s="56">
        <v>0</v>
      </c>
      <c r="AA50" s="56">
        <v>6260</v>
      </c>
      <c r="AB50" s="56">
        <v>5</v>
      </c>
      <c r="AC50" s="52">
        <v>53</v>
      </c>
      <c r="AD50" s="56">
        <v>177</v>
      </c>
      <c r="AE50" s="56">
        <v>103</v>
      </c>
      <c r="AF50" s="29">
        <f t="shared" si="89"/>
        <v>6598</v>
      </c>
      <c r="AG50" s="57">
        <f t="shared" si="90"/>
        <v>0.94877235525916948</v>
      </c>
      <c r="AH50" s="57">
        <f t="shared" si="91"/>
        <v>0</v>
      </c>
      <c r="AI50" s="57">
        <f t="shared" si="92"/>
        <v>2.6826311003334345E-2</v>
      </c>
      <c r="AJ50" s="167">
        <v>687</v>
      </c>
      <c r="AK50" s="53">
        <v>197</v>
      </c>
      <c r="AL50" s="53">
        <v>372</v>
      </c>
      <c r="AM50" s="53">
        <v>1</v>
      </c>
      <c r="AN50" s="53">
        <v>23</v>
      </c>
      <c r="AO50" s="53">
        <v>32</v>
      </c>
      <c r="AP50" s="53">
        <v>62</v>
      </c>
      <c r="AQ50" s="29">
        <f t="shared" si="93"/>
        <v>687</v>
      </c>
      <c r="AR50" s="58">
        <f t="shared" si="94"/>
        <v>0.8282387190684134</v>
      </c>
      <c r="AS50" s="59">
        <f t="shared" si="95"/>
        <v>0.28675400291120817</v>
      </c>
      <c r="AT50" s="60">
        <f t="shared" si="96"/>
        <v>4.6579330422125184E-2</v>
      </c>
      <c r="AU50" s="22"/>
      <c r="AV50" s="163">
        <f t="shared" si="81"/>
        <v>46614</v>
      </c>
      <c r="AW50" s="163">
        <f t="shared" si="81"/>
        <v>13265</v>
      </c>
      <c r="AX50" s="163">
        <f t="shared" si="81"/>
        <v>30778</v>
      </c>
      <c r="AY50" s="163">
        <f t="shared" si="81"/>
        <v>150</v>
      </c>
      <c r="AZ50" s="163">
        <f t="shared" si="81"/>
        <v>624</v>
      </c>
      <c r="BA50" s="163">
        <f t="shared" si="81"/>
        <v>1063</v>
      </c>
      <c r="BB50" s="163">
        <f t="shared" si="81"/>
        <v>734</v>
      </c>
      <c r="BC50" s="163">
        <f t="shared" si="81"/>
        <v>46614</v>
      </c>
      <c r="BD50" s="164">
        <f t="shared" si="97"/>
        <v>0.94484489638306091</v>
      </c>
      <c r="BE50" s="165">
        <f t="shared" si="98"/>
        <v>0.28457115887930667</v>
      </c>
      <c r="BF50" s="166">
        <f t="shared" si="99"/>
        <v>2.2804307718711118E-2</v>
      </c>
      <c r="BO50" s="1"/>
      <c r="BR50"/>
    </row>
    <row r="51" spans="1:70" ht="16.5" thickBot="1" x14ac:dyDescent="0.3">
      <c r="A51" s="50">
        <v>7</v>
      </c>
      <c r="B51" s="172" t="s">
        <v>24</v>
      </c>
      <c r="C51" s="173">
        <v>6001</v>
      </c>
      <c r="D51" s="53">
        <v>3675</v>
      </c>
      <c r="E51" s="53">
        <v>1532</v>
      </c>
      <c r="F51" s="53">
        <v>103</v>
      </c>
      <c r="G51" s="53">
        <v>178</v>
      </c>
      <c r="H51" s="53">
        <v>367</v>
      </c>
      <c r="I51" s="53">
        <v>146</v>
      </c>
      <c r="J51" s="29">
        <f t="shared" si="82"/>
        <v>6001</v>
      </c>
      <c r="K51" s="113">
        <f t="shared" si="83"/>
        <v>0.86768871854690888</v>
      </c>
      <c r="L51" s="113">
        <f t="shared" si="84"/>
        <v>0.61239793367772033</v>
      </c>
      <c r="M51" s="113">
        <f t="shared" si="85"/>
        <v>6.1156473921013164E-2</v>
      </c>
      <c r="N51" s="29">
        <v>5069</v>
      </c>
      <c r="O51" s="53">
        <v>0</v>
      </c>
      <c r="P51" s="53">
        <v>4675</v>
      </c>
      <c r="Q51" s="53">
        <v>11</v>
      </c>
      <c r="R51" s="53">
        <v>95</v>
      </c>
      <c r="S51" s="53">
        <v>232</v>
      </c>
      <c r="T51" s="53">
        <v>56</v>
      </c>
      <c r="U51" s="29">
        <f t="shared" si="80"/>
        <v>5069</v>
      </c>
      <c r="V51" s="55">
        <f t="shared" si="86"/>
        <v>0.92227263760110478</v>
      </c>
      <c r="W51" s="55">
        <f t="shared" si="87"/>
        <v>0</v>
      </c>
      <c r="X51" s="55">
        <f t="shared" si="88"/>
        <v>4.5768396133359639E-2</v>
      </c>
      <c r="Y51" s="174">
        <v>2296</v>
      </c>
      <c r="Z51" s="56">
        <v>60</v>
      </c>
      <c r="AA51" s="56">
        <v>2044</v>
      </c>
      <c r="AB51" s="56">
        <v>4</v>
      </c>
      <c r="AC51" s="52">
        <v>36</v>
      </c>
      <c r="AD51" s="56">
        <v>114</v>
      </c>
      <c r="AE51" s="56">
        <v>38</v>
      </c>
      <c r="AF51" s="29">
        <f t="shared" si="89"/>
        <v>2296</v>
      </c>
      <c r="AG51" s="57">
        <f t="shared" si="90"/>
        <v>0.91637630662020908</v>
      </c>
      <c r="AH51" s="57">
        <f t="shared" si="91"/>
        <v>2.6132404181184669E-2</v>
      </c>
      <c r="AI51" s="57">
        <f t="shared" si="92"/>
        <v>4.9651567944250873E-2</v>
      </c>
      <c r="AJ51" s="167">
        <v>962</v>
      </c>
      <c r="AK51" s="53">
        <v>333</v>
      </c>
      <c r="AL51" s="53">
        <v>419</v>
      </c>
      <c r="AM51" s="53">
        <v>18</v>
      </c>
      <c r="AN51" s="53">
        <v>38</v>
      </c>
      <c r="AO51" s="53">
        <v>115</v>
      </c>
      <c r="AP51" s="53">
        <v>39</v>
      </c>
      <c r="AQ51" s="29">
        <f t="shared" si="93"/>
        <v>962</v>
      </c>
      <c r="AR51" s="58">
        <f t="shared" si="94"/>
        <v>0.78170478170478175</v>
      </c>
      <c r="AS51" s="59">
        <f t="shared" si="95"/>
        <v>0.34615384615384615</v>
      </c>
      <c r="AT51" s="60">
        <f t="shared" si="96"/>
        <v>0.11954261954261955</v>
      </c>
      <c r="AU51" s="22"/>
      <c r="AV51" s="163">
        <f t="shared" si="81"/>
        <v>13366</v>
      </c>
      <c r="AW51" s="163">
        <f t="shared" si="81"/>
        <v>3735</v>
      </c>
      <c r="AX51" s="163">
        <f t="shared" si="81"/>
        <v>8251</v>
      </c>
      <c r="AY51" s="163">
        <f t="shared" si="81"/>
        <v>118</v>
      </c>
      <c r="AZ51" s="163">
        <f t="shared" si="81"/>
        <v>309</v>
      </c>
      <c r="BA51" s="163">
        <f t="shared" si="81"/>
        <v>713</v>
      </c>
      <c r="BB51" s="163">
        <f t="shared" si="81"/>
        <v>240</v>
      </c>
      <c r="BC51" s="163">
        <f t="shared" si="81"/>
        <v>13366</v>
      </c>
      <c r="BD51" s="164">
        <f t="shared" si="97"/>
        <v>0.89675295525961396</v>
      </c>
      <c r="BE51" s="165">
        <f t="shared" si="98"/>
        <v>0.27944037109082748</v>
      </c>
      <c r="BF51" s="166">
        <f t="shared" si="99"/>
        <v>5.3344306449199463E-2</v>
      </c>
      <c r="BO51" s="1"/>
      <c r="BR51"/>
    </row>
    <row r="52" spans="1:70" ht="16.5" thickBot="1" x14ac:dyDescent="0.3">
      <c r="A52" s="62">
        <v>8</v>
      </c>
      <c r="B52" s="176" t="s">
        <v>25</v>
      </c>
      <c r="C52" s="177">
        <v>88</v>
      </c>
      <c r="D52" s="65">
        <v>56</v>
      </c>
      <c r="E52" s="65">
        <v>10</v>
      </c>
      <c r="F52" s="65">
        <v>1</v>
      </c>
      <c r="G52" s="65">
        <v>0</v>
      </c>
      <c r="H52" s="65">
        <v>15</v>
      </c>
      <c r="I52" s="65">
        <v>3</v>
      </c>
      <c r="J52" s="30">
        <f t="shared" si="82"/>
        <v>85</v>
      </c>
      <c r="K52" s="113">
        <f t="shared" si="83"/>
        <v>0.75</v>
      </c>
      <c r="L52" s="113">
        <f t="shared" si="84"/>
        <v>0.63636363636363635</v>
      </c>
      <c r="M52" s="113">
        <f t="shared" si="85"/>
        <v>0.17045454545454544</v>
      </c>
      <c r="N52" s="30">
        <v>84</v>
      </c>
      <c r="O52" s="65">
        <v>4</v>
      </c>
      <c r="P52" s="65">
        <v>52</v>
      </c>
      <c r="Q52" s="65">
        <v>0</v>
      </c>
      <c r="R52" s="65">
        <v>2</v>
      </c>
      <c r="S52" s="65">
        <v>11</v>
      </c>
      <c r="T52" s="65">
        <v>15</v>
      </c>
      <c r="U52" s="30">
        <f t="shared" si="80"/>
        <v>84</v>
      </c>
      <c r="V52" s="67">
        <f t="shared" si="86"/>
        <v>0.66666666666666663</v>
      </c>
      <c r="W52" s="67">
        <f t="shared" si="87"/>
        <v>4.7619047619047616E-2</v>
      </c>
      <c r="X52" s="67">
        <f t="shared" si="88"/>
        <v>0.13095238095238096</v>
      </c>
      <c r="Y52" s="178">
        <v>162</v>
      </c>
      <c r="Z52" s="68">
        <v>1</v>
      </c>
      <c r="AA52" s="68">
        <v>111</v>
      </c>
      <c r="AB52" s="68">
        <v>0</v>
      </c>
      <c r="AC52" s="64">
        <v>1</v>
      </c>
      <c r="AD52" s="68">
        <v>18</v>
      </c>
      <c r="AE52" s="68">
        <v>26</v>
      </c>
      <c r="AF52" s="30">
        <f t="shared" si="89"/>
        <v>157</v>
      </c>
      <c r="AG52" s="69">
        <f t="shared" si="90"/>
        <v>0.69135802469135799</v>
      </c>
      <c r="AH52" s="69">
        <f t="shared" si="91"/>
        <v>6.1728395061728392E-3</v>
      </c>
      <c r="AI52" s="69">
        <f t="shared" si="92"/>
        <v>0.1111111111111111</v>
      </c>
      <c r="AJ52" s="168">
        <v>20</v>
      </c>
      <c r="AK52" s="65">
        <v>2</v>
      </c>
      <c r="AL52" s="65">
        <v>12</v>
      </c>
      <c r="AM52" s="65">
        <v>0</v>
      </c>
      <c r="AN52" s="65">
        <v>0</v>
      </c>
      <c r="AO52" s="65">
        <v>3</v>
      </c>
      <c r="AP52" s="65">
        <v>2</v>
      </c>
      <c r="AQ52" s="30">
        <f t="shared" si="93"/>
        <v>19</v>
      </c>
      <c r="AR52" s="70">
        <f t="shared" si="94"/>
        <v>0.7</v>
      </c>
      <c r="AS52" s="71">
        <f t="shared" si="95"/>
        <v>0.1</v>
      </c>
      <c r="AT52" s="72">
        <f t="shared" si="96"/>
        <v>0.15</v>
      </c>
      <c r="AU52" s="22"/>
      <c r="AV52" s="163">
        <f t="shared" si="81"/>
        <v>334</v>
      </c>
      <c r="AW52" s="163">
        <f t="shared" si="81"/>
        <v>61</v>
      </c>
      <c r="AX52" s="163">
        <f t="shared" si="81"/>
        <v>173</v>
      </c>
      <c r="AY52" s="163">
        <f t="shared" si="81"/>
        <v>1</v>
      </c>
      <c r="AZ52" s="163">
        <f t="shared" si="81"/>
        <v>3</v>
      </c>
      <c r="BA52" s="163">
        <f t="shared" si="81"/>
        <v>44</v>
      </c>
      <c r="BB52" s="163">
        <f t="shared" si="81"/>
        <v>44</v>
      </c>
      <c r="BC52" s="163">
        <f t="shared" si="81"/>
        <v>326</v>
      </c>
      <c r="BD52" s="164">
        <f t="shared" si="97"/>
        <v>0.70059880239520955</v>
      </c>
      <c r="BE52" s="165">
        <f t="shared" si="98"/>
        <v>0.18263473053892215</v>
      </c>
      <c r="BF52" s="166">
        <f t="shared" si="99"/>
        <v>0.1317365269461078</v>
      </c>
      <c r="BO52" s="1"/>
      <c r="BR52"/>
    </row>
    <row r="53" spans="1:70" ht="16.5" thickBot="1" x14ac:dyDescent="0.3">
      <c r="A53" s="367" t="s">
        <v>17</v>
      </c>
      <c r="B53" s="367"/>
      <c r="C53" s="73">
        <f t="shared" ref="C53:I53" si="100">SUM(C45:C52)</f>
        <v>30647</v>
      </c>
      <c r="D53" s="73">
        <f t="shared" si="100"/>
        <v>20872</v>
      </c>
      <c r="E53" s="73">
        <f t="shared" si="100"/>
        <v>7392</v>
      </c>
      <c r="F53" s="73">
        <f t="shared" si="100"/>
        <v>265</v>
      </c>
      <c r="G53" s="73">
        <f t="shared" si="100"/>
        <v>643</v>
      </c>
      <c r="H53" s="73">
        <f t="shared" si="100"/>
        <v>880</v>
      </c>
      <c r="I53" s="73">
        <f t="shared" si="100"/>
        <v>592</v>
      </c>
      <c r="J53" s="155">
        <f t="shared" si="82"/>
        <v>30644</v>
      </c>
      <c r="K53" s="113">
        <f>(D53+E53)/(C53)</f>
        <v>0.92224361275165601</v>
      </c>
      <c r="L53" s="113">
        <f>D53/(C53)</f>
        <v>0.68104545306228992</v>
      </c>
      <c r="M53" s="113">
        <f>H53/(C53)</f>
        <v>2.8714066629686428E-2</v>
      </c>
      <c r="N53" s="155">
        <f>SUM(N45:N52)</f>
        <v>30065</v>
      </c>
      <c r="O53" s="155">
        <f t="shared" ref="O53:T53" si="101">SUM(O44:O52)</f>
        <v>4</v>
      </c>
      <c r="P53" s="155">
        <f t="shared" si="101"/>
        <v>28423</v>
      </c>
      <c r="Q53" s="155">
        <f t="shared" si="101"/>
        <v>48</v>
      </c>
      <c r="R53" s="155">
        <f t="shared" si="101"/>
        <v>362</v>
      </c>
      <c r="S53" s="155">
        <f t="shared" si="101"/>
        <v>876</v>
      </c>
      <c r="T53" s="155">
        <f t="shared" si="101"/>
        <v>351</v>
      </c>
      <c r="U53" s="155">
        <f t="shared" si="80"/>
        <v>30064</v>
      </c>
      <c r="V53" s="74">
        <f>(O53+P53)/(N53)</f>
        <v>0.94551804423748542</v>
      </c>
      <c r="W53" s="74">
        <f>O53/(N53)</f>
        <v>1.3304506901712956E-4</v>
      </c>
      <c r="X53" s="74">
        <f>S53/(N53)</f>
        <v>2.913687011475137E-2</v>
      </c>
      <c r="Y53" s="155">
        <f>SUM(Y45:Y52)</f>
        <v>13886</v>
      </c>
      <c r="Z53" s="155">
        <f t="shared" ref="Z53:AE53" si="102">SUM(Z45:Z52)</f>
        <v>61</v>
      </c>
      <c r="AA53" s="155">
        <f t="shared" si="102"/>
        <v>13038</v>
      </c>
      <c r="AB53" s="155">
        <f t="shared" si="102"/>
        <v>15</v>
      </c>
      <c r="AC53" s="155">
        <f t="shared" si="102"/>
        <v>123</v>
      </c>
      <c r="AD53" s="155">
        <f t="shared" si="102"/>
        <v>446</v>
      </c>
      <c r="AE53" s="155">
        <f t="shared" si="102"/>
        <v>186</v>
      </c>
      <c r="AF53" s="155">
        <f t="shared" si="89"/>
        <v>13869</v>
      </c>
      <c r="AG53" s="75">
        <f>(Z53+AA53)/(Y53)</f>
        <v>0.94332421143597867</v>
      </c>
      <c r="AH53" s="75">
        <f>Z53/(Y53)</f>
        <v>4.3929137260550191E-3</v>
      </c>
      <c r="AI53" s="75">
        <f>AD53/(Y53)</f>
        <v>3.2118680685582601E-2</v>
      </c>
      <c r="AJ53" s="155">
        <f>SUM(AJ45:AJ52)</f>
        <v>1926</v>
      </c>
      <c r="AK53" s="155">
        <f t="shared" ref="AK53:AP53" si="103">SUM(AK45:AK52)</f>
        <v>583</v>
      </c>
      <c r="AL53" s="155">
        <f t="shared" si="103"/>
        <v>969</v>
      </c>
      <c r="AM53" s="155">
        <f t="shared" si="103"/>
        <v>22</v>
      </c>
      <c r="AN53" s="155">
        <f t="shared" si="103"/>
        <v>68</v>
      </c>
      <c r="AO53" s="155">
        <f t="shared" si="103"/>
        <v>172</v>
      </c>
      <c r="AP53" s="155">
        <f t="shared" si="103"/>
        <v>105</v>
      </c>
      <c r="AQ53" s="155">
        <f t="shared" si="93"/>
        <v>1919</v>
      </c>
      <c r="AR53" s="76">
        <f>(AK53+AL53)/(AJ53)</f>
        <v>0.80581516095534789</v>
      </c>
      <c r="AS53" s="77">
        <f>AK53/(AJ53)</f>
        <v>0.3026998961578401</v>
      </c>
      <c r="AT53" s="78">
        <f>AO53/(AJ53)</f>
        <v>8.9304257528556599E-2</v>
      </c>
      <c r="AU53" s="7"/>
      <c r="AV53" s="155">
        <f>SUM(AV45:AV52)</f>
        <v>74598</v>
      </c>
      <c r="AW53" s="155">
        <f t="shared" ref="AW53:BB53" si="104">SUM(AW45:AW52)</f>
        <v>20937</v>
      </c>
      <c r="AX53" s="155">
        <f t="shared" si="104"/>
        <v>48853</v>
      </c>
      <c r="AY53" s="155">
        <f t="shared" si="104"/>
        <v>328</v>
      </c>
      <c r="AZ53" s="155">
        <f t="shared" si="104"/>
        <v>1128</v>
      </c>
      <c r="BA53" s="155">
        <f t="shared" si="104"/>
        <v>2202</v>
      </c>
      <c r="BB53" s="155">
        <f t="shared" si="104"/>
        <v>1129</v>
      </c>
      <c r="BC53" s="155">
        <f t="shared" ref="BC53" si="105">SUM(AW53:BB53)</f>
        <v>74577</v>
      </c>
      <c r="BD53" s="164">
        <f>(AW53+AX53)/(AV53)</f>
        <v>0.93554786991608352</v>
      </c>
      <c r="BE53" s="165">
        <f>AW53/(AV53)</f>
        <v>0.28066436097482506</v>
      </c>
      <c r="BF53" s="166">
        <f>BA53/(AV53)</f>
        <v>2.9518217646585701E-2</v>
      </c>
      <c r="BO53" s="1"/>
      <c r="BR53"/>
    </row>
    <row r="54" spans="1:70" ht="15.75" thickBot="1" x14ac:dyDescent="0.3"/>
    <row r="55" spans="1:70" ht="19.5" thickBot="1" x14ac:dyDescent="0.3">
      <c r="A55" s="368" t="s">
        <v>17</v>
      </c>
      <c r="B55" s="368"/>
      <c r="C55" s="369" t="s">
        <v>2</v>
      </c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70" t="s">
        <v>14</v>
      </c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1" t="s">
        <v>26</v>
      </c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80" t="s">
        <v>15</v>
      </c>
      <c r="AK55" s="380"/>
      <c r="AL55" s="380"/>
      <c r="AM55" s="380"/>
      <c r="AN55" s="380"/>
      <c r="AO55" s="380"/>
      <c r="AP55" s="380"/>
      <c r="AQ55" s="380"/>
      <c r="AR55" s="380"/>
      <c r="AS55" s="380"/>
      <c r="AT55" s="380"/>
      <c r="AU55" s="139"/>
      <c r="AV55" s="372" t="s">
        <v>80</v>
      </c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</row>
    <row r="56" spans="1:70" ht="16.5" customHeight="1" thickBot="1" x14ac:dyDescent="0.3">
      <c r="A56" s="367" t="s">
        <v>84</v>
      </c>
      <c r="B56" s="367"/>
      <c r="C56" s="384" t="s">
        <v>3</v>
      </c>
      <c r="D56" s="386" t="s">
        <v>4</v>
      </c>
      <c r="E56" s="386"/>
      <c r="F56" s="386"/>
      <c r="G56" s="386"/>
      <c r="H56" s="386"/>
      <c r="I56" s="386"/>
      <c r="J56" s="386"/>
      <c r="K56" s="384" t="s">
        <v>11</v>
      </c>
      <c r="L56" s="384" t="s">
        <v>12</v>
      </c>
      <c r="M56" s="387" t="s">
        <v>13</v>
      </c>
      <c r="N56" s="373" t="s">
        <v>3</v>
      </c>
      <c r="O56" s="389" t="s">
        <v>4</v>
      </c>
      <c r="P56" s="389"/>
      <c r="Q56" s="389"/>
      <c r="R56" s="389"/>
      <c r="S56" s="389"/>
      <c r="T56" s="389"/>
      <c r="U56" s="389"/>
      <c r="V56" s="373" t="s">
        <v>11</v>
      </c>
      <c r="W56" s="373" t="s">
        <v>12</v>
      </c>
      <c r="X56" s="374" t="s">
        <v>13</v>
      </c>
      <c r="Y56" s="375" t="s">
        <v>3</v>
      </c>
      <c r="Z56" s="392" t="s">
        <v>27</v>
      </c>
      <c r="AA56" s="392"/>
      <c r="AB56" s="392"/>
      <c r="AC56" s="392"/>
      <c r="AD56" s="392"/>
      <c r="AE56" s="392"/>
      <c r="AF56" s="392"/>
      <c r="AG56" s="375" t="s">
        <v>11</v>
      </c>
      <c r="AH56" s="375" t="s">
        <v>12</v>
      </c>
      <c r="AI56" s="393" t="s">
        <v>13</v>
      </c>
      <c r="AJ56" s="381" t="s">
        <v>3</v>
      </c>
      <c r="AK56" s="382" t="s">
        <v>4</v>
      </c>
      <c r="AL56" s="382"/>
      <c r="AM56" s="382"/>
      <c r="AN56" s="382"/>
      <c r="AO56" s="382"/>
      <c r="AP56" s="382"/>
      <c r="AQ56" s="382"/>
      <c r="AR56" s="381" t="s">
        <v>11</v>
      </c>
      <c r="AS56" s="381" t="s">
        <v>12</v>
      </c>
      <c r="AT56" s="391" t="s">
        <v>13</v>
      </c>
      <c r="AU56" s="139"/>
      <c r="AV56" s="378" t="s">
        <v>3</v>
      </c>
      <c r="AW56" s="379" t="s">
        <v>4</v>
      </c>
      <c r="AX56" s="379"/>
      <c r="AY56" s="379"/>
      <c r="AZ56" s="379"/>
      <c r="BA56" s="379"/>
      <c r="BB56" s="379"/>
      <c r="BC56" s="379"/>
      <c r="BD56" s="378" t="s">
        <v>11</v>
      </c>
      <c r="BE56" s="378" t="s">
        <v>12</v>
      </c>
      <c r="BF56" s="377" t="s">
        <v>13</v>
      </c>
    </row>
    <row r="57" spans="1:70" ht="51.75" thickBot="1" x14ac:dyDescent="0.3">
      <c r="A57" s="155" t="s">
        <v>1</v>
      </c>
      <c r="B57" s="155" t="s">
        <v>16</v>
      </c>
      <c r="C57" s="385"/>
      <c r="D57" s="151" t="s">
        <v>5</v>
      </c>
      <c r="E57" s="151" t="s">
        <v>6</v>
      </c>
      <c r="F57" s="151" t="s">
        <v>7</v>
      </c>
      <c r="G57" s="33" t="s">
        <v>8</v>
      </c>
      <c r="H57" s="151" t="s">
        <v>9</v>
      </c>
      <c r="I57" s="151" t="s">
        <v>10</v>
      </c>
      <c r="J57" s="199" t="s">
        <v>0</v>
      </c>
      <c r="K57" s="384"/>
      <c r="L57" s="384"/>
      <c r="M57" s="387"/>
      <c r="N57" s="388"/>
      <c r="O57" s="192" t="s">
        <v>5</v>
      </c>
      <c r="P57" s="192" t="s">
        <v>6</v>
      </c>
      <c r="Q57" s="192" t="s">
        <v>7</v>
      </c>
      <c r="R57" s="193" t="s">
        <v>8</v>
      </c>
      <c r="S57" s="192" t="s">
        <v>9</v>
      </c>
      <c r="T57" s="192" t="s">
        <v>10</v>
      </c>
      <c r="U57" s="153" t="s">
        <v>0</v>
      </c>
      <c r="V57" s="373"/>
      <c r="W57" s="373"/>
      <c r="X57" s="374"/>
      <c r="Y57" s="376"/>
      <c r="Z57" s="204" t="s">
        <v>5</v>
      </c>
      <c r="AA57" s="204" t="s">
        <v>6</v>
      </c>
      <c r="AB57" s="204" t="s">
        <v>7</v>
      </c>
      <c r="AC57" s="205" t="s">
        <v>8</v>
      </c>
      <c r="AD57" s="204" t="s">
        <v>9</v>
      </c>
      <c r="AE57" s="204" t="s">
        <v>10</v>
      </c>
      <c r="AF57" s="204" t="s">
        <v>0</v>
      </c>
      <c r="AG57" s="375"/>
      <c r="AH57" s="375"/>
      <c r="AI57" s="393"/>
      <c r="AJ57" s="390"/>
      <c r="AK57" s="212" t="s">
        <v>5</v>
      </c>
      <c r="AL57" s="212" t="s">
        <v>6</v>
      </c>
      <c r="AM57" s="212" t="s">
        <v>7</v>
      </c>
      <c r="AN57" s="213" t="s">
        <v>8</v>
      </c>
      <c r="AO57" s="212" t="s">
        <v>9</v>
      </c>
      <c r="AP57" s="212" t="s">
        <v>10</v>
      </c>
      <c r="AQ57" s="212" t="s">
        <v>0</v>
      </c>
      <c r="AR57" s="381"/>
      <c r="AS57" s="381"/>
      <c r="AT57" s="391"/>
      <c r="AU57" s="3"/>
      <c r="AV57" s="383"/>
      <c r="AW57" s="185" t="s">
        <v>5</v>
      </c>
      <c r="AX57" s="185" t="s">
        <v>6</v>
      </c>
      <c r="AY57" s="185" t="s">
        <v>7</v>
      </c>
      <c r="AZ57" s="216" t="s">
        <v>8</v>
      </c>
      <c r="BA57" s="185" t="s">
        <v>9</v>
      </c>
      <c r="BB57" s="185" t="s">
        <v>10</v>
      </c>
      <c r="BC57" s="185" t="s">
        <v>0</v>
      </c>
      <c r="BD57" s="378"/>
      <c r="BE57" s="378"/>
      <c r="BF57" s="377"/>
      <c r="BG57" t="s">
        <v>95</v>
      </c>
    </row>
    <row r="58" spans="1:70" ht="16.5" thickBot="1" x14ac:dyDescent="0.3">
      <c r="A58" s="39">
        <v>1</v>
      </c>
      <c r="B58" s="187" t="s">
        <v>18</v>
      </c>
      <c r="C58" s="191">
        <f>C4+C18+C32+C45</f>
        <v>1924</v>
      </c>
      <c r="D58" s="191">
        <f>D4+D18+D32+D45</f>
        <v>1769</v>
      </c>
      <c r="E58" s="191">
        <f t="shared" ref="E58:I58" si="106">E4+E18+E32+E45</f>
        <v>58</v>
      </c>
      <c r="F58" s="191">
        <f t="shared" si="106"/>
        <v>9</v>
      </c>
      <c r="G58" s="191">
        <f t="shared" si="106"/>
        <v>57</v>
      </c>
      <c r="H58" s="191">
        <f t="shared" si="106"/>
        <v>11</v>
      </c>
      <c r="I58" s="197">
        <f t="shared" si="106"/>
        <v>20</v>
      </c>
      <c r="J58" s="200">
        <f>SUM(D58:I58)</f>
        <v>1924</v>
      </c>
      <c r="K58" s="198">
        <f>(D58+E58)/(C58)</f>
        <v>0.9495841995841996</v>
      </c>
      <c r="L58" s="113">
        <f>D58/(C58)</f>
        <v>0.91943866943866948</v>
      </c>
      <c r="M58" s="113">
        <f>H58/(C58)</f>
        <v>5.7172557172557176E-3</v>
      </c>
      <c r="N58" s="196">
        <f>N4+N18+N32+N45</f>
        <v>2047</v>
      </c>
      <c r="O58" s="196">
        <f>O4+O18+O32+O45</f>
        <v>0</v>
      </c>
      <c r="P58" s="196">
        <f>P4+P18+P32+P45</f>
        <v>1929</v>
      </c>
      <c r="Q58" s="196">
        <f t="shared" ref="Q58:U58" si="107">Q4+Q18+Q32+Q45</f>
        <v>2</v>
      </c>
      <c r="R58" s="196">
        <f t="shared" si="107"/>
        <v>93</v>
      </c>
      <c r="S58" s="196">
        <f t="shared" si="107"/>
        <v>8</v>
      </c>
      <c r="T58" s="196">
        <f t="shared" si="107"/>
        <v>15</v>
      </c>
      <c r="U58" s="195">
        <f t="shared" si="107"/>
        <v>2047</v>
      </c>
      <c r="V58" s="45">
        <f>(O58+P58)/(N58)</f>
        <v>0.94235466536394719</v>
      </c>
      <c r="W58" s="45">
        <f>O58/(N58)</f>
        <v>0</v>
      </c>
      <c r="X58" s="45">
        <f>S58/(N58)</f>
        <v>3.9081582804103565E-3</v>
      </c>
      <c r="Y58" s="195">
        <f>Y4+Y18+Y32+Y45</f>
        <v>1457</v>
      </c>
      <c r="Z58" s="196">
        <f>Z4+Z18+Z32+Z45</f>
        <v>0</v>
      </c>
      <c r="AA58" s="196">
        <f>AA4+AA18+AA32+AA45</f>
        <v>1366</v>
      </c>
      <c r="AB58" s="196">
        <f>AB4+AB18+AB32+AB45</f>
        <v>1</v>
      </c>
      <c r="AC58" s="196">
        <f t="shared" ref="AC58:AF58" si="108">AC4+AC18+AC32+AC45</f>
        <v>56</v>
      </c>
      <c r="AD58" s="196">
        <f t="shared" si="108"/>
        <v>10</v>
      </c>
      <c r="AE58" s="196">
        <f t="shared" si="108"/>
        <v>24</v>
      </c>
      <c r="AF58" s="196">
        <f t="shared" si="108"/>
        <v>1457</v>
      </c>
      <c r="AG58" s="201">
        <f>(Z58+AA58)/(Y58)</f>
        <v>0.93754289636238852</v>
      </c>
      <c r="AH58" s="46">
        <f>Z58/(Y58)</f>
        <v>0</v>
      </c>
      <c r="AI58" s="46">
        <f>AD58/(Y58)</f>
        <v>6.8634179821551134E-3</v>
      </c>
      <c r="AJ58" s="214">
        <f>AJ4+AJ18+AJ32+AJ45</f>
        <v>209</v>
      </c>
      <c r="AK58" s="214">
        <f t="shared" ref="AK58:AQ58" si="109">AK4+AK18+AK32+AK45</f>
        <v>39</v>
      </c>
      <c r="AL58" s="214">
        <f t="shared" si="109"/>
        <v>153</v>
      </c>
      <c r="AM58" s="214">
        <f t="shared" si="109"/>
        <v>1</v>
      </c>
      <c r="AN58" s="214">
        <f t="shared" si="109"/>
        <v>14</v>
      </c>
      <c r="AO58" s="214">
        <f t="shared" si="109"/>
        <v>1</v>
      </c>
      <c r="AP58" s="214">
        <f t="shared" si="109"/>
        <v>1</v>
      </c>
      <c r="AQ58" s="214">
        <f t="shared" si="109"/>
        <v>209</v>
      </c>
      <c r="AR58" s="209">
        <f>(AK58+AL58)/(AJ58)</f>
        <v>0.91866028708133973</v>
      </c>
      <c r="AS58" s="48">
        <f>AK58/(AJ58)</f>
        <v>0.18660287081339713</v>
      </c>
      <c r="AT58" s="49">
        <f>AO58/(AJ58)</f>
        <v>4.7846889952153108E-3</v>
      </c>
      <c r="AU58" s="22"/>
      <c r="AV58" s="214">
        <f>AV4+AV18+AV32+AV45</f>
        <v>5428</v>
      </c>
      <c r="AW58" s="214">
        <f t="shared" ref="AW58:BC58" si="110">AW4+AW18+AW32+AW45</f>
        <v>1769</v>
      </c>
      <c r="AX58" s="214">
        <f t="shared" si="110"/>
        <v>3353</v>
      </c>
      <c r="AY58" s="214">
        <f t="shared" si="110"/>
        <v>12</v>
      </c>
      <c r="AZ58" s="214">
        <f t="shared" si="110"/>
        <v>206</v>
      </c>
      <c r="BA58" s="214">
        <f t="shared" si="110"/>
        <v>29</v>
      </c>
      <c r="BB58" s="214">
        <f t="shared" si="110"/>
        <v>59</v>
      </c>
      <c r="BC58" s="214">
        <f t="shared" si="110"/>
        <v>5428</v>
      </c>
      <c r="BD58" s="215">
        <f>(AW58+AX58)/(AV58)</f>
        <v>0.94362564480471633</v>
      </c>
      <c r="BE58" s="165">
        <f>AW58/(AV58)</f>
        <v>0.32590272660280029</v>
      </c>
      <c r="BF58" s="166">
        <f>BA58/(AV58)</f>
        <v>5.3426676492262341E-3</v>
      </c>
      <c r="BG58" s="338">
        <f>AZ58/AV58</f>
        <v>3.795136330140015E-2</v>
      </c>
    </row>
    <row r="59" spans="1:70" ht="16.5" thickBot="1" x14ac:dyDescent="0.3">
      <c r="A59" s="50">
        <v>2</v>
      </c>
      <c r="B59" s="188" t="s">
        <v>19</v>
      </c>
      <c r="C59" s="191">
        <f t="shared" ref="C59:I65" si="111">C5+C19+C33+C46</f>
        <v>3632</v>
      </c>
      <c r="D59" s="191">
        <f t="shared" si="111"/>
        <v>2581</v>
      </c>
      <c r="E59" s="191">
        <f t="shared" si="111"/>
        <v>503</v>
      </c>
      <c r="F59" s="191">
        <f t="shared" si="111"/>
        <v>39</v>
      </c>
      <c r="G59" s="191">
        <f t="shared" si="111"/>
        <v>100</v>
      </c>
      <c r="H59" s="191">
        <f t="shared" si="111"/>
        <v>326</v>
      </c>
      <c r="I59" s="197">
        <f t="shared" si="111"/>
        <v>83</v>
      </c>
      <c r="J59" s="200">
        <f t="shared" ref="J59:J65" si="112">SUM(D59:I59)</f>
        <v>3632</v>
      </c>
      <c r="K59" s="198">
        <f t="shared" ref="K59:K65" si="113">(D59+E59)/(C59)</f>
        <v>0.84911894273127753</v>
      </c>
      <c r="L59" s="113">
        <f t="shared" ref="L59:L65" si="114">D59/(C59)</f>
        <v>0.71062775330396477</v>
      </c>
      <c r="M59" s="113">
        <f t="shared" ref="M59:M65" si="115">H59/(C59)</f>
        <v>8.9757709251101325E-2</v>
      </c>
      <c r="N59" s="196">
        <f t="shared" ref="N59:N66" si="116">N5+N19+N33+N46</f>
        <v>2638</v>
      </c>
      <c r="O59" s="196">
        <f t="shared" ref="O59:O66" si="117">O5+O19+O33+O46</f>
        <v>0</v>
      </c>
      <c r="P59" s="196">
        <f t="shared" ref="P59:U65" si="118">P5+P19+P33+P46</f>
        <v>2371</v>
      </c>
      <c r="Q59" s="196">
        <f t="shared" si="118"/>
        <v>8</v>
      </c>
      <c r="R59" s="196">
        <f t="shared" si="118"/>
        <v>39</v>
      </c>
      <c r="S59" s="196">
        <f t="shared" si="118"/>
        <v>177</v>
      </c>
      <c r="T59" s="196">
        <f t="shared" si="118"/>
        <v>43</v>
      </c>
      <c r="U59" s="195">
        <f t="shared" si="118"/>
        <v>2638</v>
      </c>
      <c r="V59" s="55">
        <f t="shared" ref="V59:V65" si="119">(O59+P59)/(N59)</f>
        <v>0.89878695981804402</v>
      </c>
      <c r="W59" s="55">
        <f t="shared" ref="W59:W65" si="120">O59/(N59)</f>
        <v>0</v>
      </c>
      <c r="X59" s="55">
        <f t="shared" ref="X59:X65" si="121">S59/(N59)</f>
        <v>6.7096285064442762E-2</v>
      </c>
      <c r="Y59" s="195">
        <f t="shared" ref="Y59:AF65" si="122">Y5+Y19+Y33+Y46</f>
        <v>2083</v>
      </c>
      <c r="Z59" s="196">
        <f t="shared" si="122"/>
        <v>0</v>
      </c>
      <c r="AA59" s="196">
        <f t="shared" si="122"/>
        <v>1806</v>
      </c>
      <c r="AB59" s="196">
        <f t="shared" si="122"/>
        <v>3</v>
      </c>
      <c r="AC59" s="196">
        <f t="shared" si="122"/>
        <v>28</v>
      </c>
      <c r="AD59" s="196">
        <f t="shared" si="122"/>
        <v>221</v>
      </c>
      <c r="AE59" s="196">
        <f t="shared" si="122"/>
        <v>25</v>
      </c>
      <c r="AF59" s="196">
        <f t="shared" si="122"/>
        <v>2083</v>
      </c>
      <c r="AG59" s="202">
        <f t="shared" ref="AG59:AG65" si="123">(Z59+AA59)/(Y59)</f>
        <v>0.86701872299567928</v>
      </c>
      <c r="AH59" s="57">
        <f t="shared" ref="AH59:AH65" si="124">Z59/(Y59)</f>
        <v>0</v>
      </c>
      <c r="AI59" s="57">
        <f t="shared" ref="AI59:AI65" si="125">AD59/(Y59)</f>
        <v>0.10609697551608258</v>
      </c>
      <c r="AJ59" s="214">
        <f t="shared" ref="AJ59:AQ66" si="126">AJ5+AJ19+AJ33+AJ46</f>
        <v>252</v>
      </c>
      <c r="AK59" s="214">
        <f t="shared" si="126"/>
        <v>102</v>
      </c>
      <c r="AL59" s="214">
        <f t="shared" si="126"/>
        <v>64</v>
      </c>
      <c r="AM59" s="214">
        <f t="shared" si="126"/>
        <v>9</v>
      </c>
      <c r="AN59" s="214">
        <f t="shared" si="126"/>
        <v>7</v>
      </c>
      <c r="AO59" s="214">
        <f t="shared" si="126"/>
        <v>54</v>
      </c>
      <c r="AP59" s="214">
        <f t="shared" si="126"/>
        <v>16</v>
      </c>
      <c r="AQ59" s="214">
        <f t="shared" si="126"/>
        <v>252</v>
      </c>
      <c r="AR59" s="210">
        <f t="shared" ref="AR59:AR65" si="127">(AK59+AL59)/(AJ59)</f>
        <v>0.65873015873015872</v>
      </c>
      <c r="AS59" s="59">
        <f t="shared" ref="AS59:AS65" si="128">AK59/(AJ59)</f>
        <v>0.40476190476190477</v>
      </c>
      <c r="AT59" s="60">
        <f t="shared" ref="AT59:AT65" si="129">AO59/(AJ59)</f>
        <v>0.21428571428571427</v>
      </c>
      <c r="AU59" s="22"/>
      <c r="AV59" s="214">
        <f t="shared" ref="AV59:BC66" si="130">AV5+AV19+AV33+AV46</f>
        <v>8353</v>
      </c>
      <c r="AW59" s="214">
        <f t="shared" si="130"/>
        <v>2581</v>
      </c>
      <c r="AX59" s="214">
        <f t="shared" si="130"/>
        <v>4680</v>
      </c>
      <c r="AY59" s="214">
        <f t="shared" si="130"/>
        <v>50</v>
      </c>
      <c r="AZ59" s="214">
        <f t="shared" si="130"/>
        <v>167</v>
      </c>
      <c r="BA59" s="214">
        <f t="shared" si="130"/>
        <v>724</v>
      </c>
      <c r="BB59" s="214">
        <f t="shared" si="130"/>
        <v>151</v>
      </c>
      <c r="BC59" s="214">
        <f t="shared" si="130"/>
        <v>8353</v>
      </c>
      <c r="BD59" s="215">
        <f t="shared" ref="BD59:BD65" si="131">(AW59+AX59)/(AV59)</f>
        <v>0.86926852627798401</v>
      </c>
      <c r="BE59" s="165">
        <f t="shared" ref="BE59:BE65" si="132">AW59/(AV59)</f>
        <v>0.30899078175505806</v>
      </c>
      <c r="BF59" s="166">
        <f t="shared" ref="BF59:BF65" si="133">BA59/(AV59)</f>
        <v>8.6675445947563753E-2</v>
      </c>
      <c r="BG59" s="338">
        <f t="shared" ref="BG59:BG66" si="134">AZ59/AV59</f>
        <v>1.9992816951993297E-2</v>
      </c>
    </row>
    <row r="60" spans="1:70" ht="16.5" thickBot="1" x14ac:dyDescent="0.3">
      <c r="A60" s="50">
        <v>3</v>
      </c>
      <c r="B60" s="188" t="s">
        <v>20</v>
      </c>
      <c r="C60" s="191">
        <f t="shared" si="111"/>
        <v>1270</v>
      </c>
      <c r="D60" s="191">
        <f t="shared" si="111"/>
        <v>1080</v>
      </c>
      <c r="E60" s="191">
        <f t="shared" si="111"/>
        <v>74</v>
      </c>
      <c r="F60" s="191">
        <f t="shared" si="111"/>
        <v>24</v>
      </c>
      <c r="G60" s="191">
        <f t="shared" si="111"/>
        <v>31</v>
      </c>
      <c r="H60" s="191">
        <f t="shared" si="111"/>
        <v>49</v>
      </c>
      <c r="I60" s="197">
        <f t="shared" si="111"/>
        <v>12</v>
      </c>
      <c r="J60" s="200">
        <f t="shared" si="112"/>
        <v>1270</v>
      </c>
      <c r="K60" s="198">
        <f t="shared" si="113"/>
        <v>0.90866141732283467</v>
      </c>
      <c r="L60" s="113">
        <f t="shared" si="114"/>
        <v>0.85039370078740162</v>
      </c>
      <c r="M60" s="113">
        <f t="shared" si="115"/>
        <v>3.858267716535433E-2</v>
      </c>
      <c r="N60" s="196">
        <f t="shared" si="116"/>
        <v>1279</v>
      </c>
      <c r="O60" s="196">
        <f t="shared" si="117"/>
        <v>0</v>
      </c>
      <c r="P60" s="196">
        <f t="shared" si="118"/>
        <v>1233</v>
      </c>
      <c r="Q60" s="196">
        <f t="shared" si="118"/>
        <v>1</v>
      </c>
      <c r="R60" s="196">
        <f t="shared" si="118"/>
        <v>6</v>
      </c>
      <c r="S60" s="196">
        <f t="shared" si="118"/>
        <v>12</v>
      </c>
      <c r="T60" s="196">
        <f t="shared" si="118"/>
        <v>27</v>
      </c>
      <c r="U60" s="195">
        <f t="shared" si="118"/>
        <v>1279</v>
      </c>
      <c r="V60" s="55">
        <f t="shared" si="119"/>
        <v>0.96403440187646594</v>
      </c>
      <c r="W60" s="55">
        <f t="shared" si="120"/>
        <v>0</v>
      </c>
      <c r="X60" s="55">
        <f t="shared" si="121"/>
        <v>9.3823299452697427E-3</v>
      </c>
      <c r="Y60" s="195">
        <f t="shared" si="122"/>
        <v>1044</v>
      </c>
      <c r="Z60" s="196">
        <f t="shared" si="122"/>
        <v>0</v>
      </c>
      <c r="AA60" s="196">
        <f t="shared" si="122"/>
        <v>1016</v>
      </c>
      <c r="AB60" s="196">
        <f t="shared" si="122"/>
        <v>0</v>
      </c>
      <c r="AC60" s="196">
        <f t="shared" si="122"/>
        <v>5</v>
      </c>
      <c r="AD60" s="196">
        <f t="shared" si="122"/>
        <v>22</v>
      </c>
      <c r="AE60" s="196">
        <f t="shared" si="122"/>
        <v>1</v>
      </c>
      <c r="AF60" s="196">
        <f t="shared" si="122"/>
        <v>1044</v>
      </c>
      <c r="AG60" s="202">
        <f t="shared" si="123"/>
        <v>0.97318007662835249</v>
      </c>
      <c r="AH60" s="57">
        <f t="shared" si="124"/>
        <v>0</v>
      </c>
      <c r="AI60" s="57">
        <f t="shared" si="125"/>
        <v>2.1072796934865901E-2</v>
      </c>
      <c r="AJ60" s="214">
        <f t="shared" si="126"/>
        <v>183</v>
      </c>
      <c r="AK60" s="214">
        <f t="shared" si="126"/>
        <v>21</v>
      </c>
      <c r="AL60" s="214">
        <f t="shared" si="126"/>
        <v>157</v>
      </c>
      <c r="AM60" s="214">
        <f t="shared" si="126"/>
        <v>1</v>
      </c>
      <c r="AN60" s="214">
        <f t="shared" si="126"/>
        <v>0</v>
      </c>
      <c r="AO60" s="214">
        <f t="shared" si="126"/>
        <v>4</v>
      </c>
      <c r="AP60" s="214">
        <f t="shared" si="126"/>
        <v>0</v>
      </c>
      <c r="AQ60" s="214">
        <f t="shared" si="126"/>
        <v>183</v>
      </c>
      <c r="AR60" s="210">
        <f t="shared" si="127"/>
        <v>0.97267759562841527</v>
      </c>
      <c r="AS60" s="59">
        <f t="shared" si="128"/>
        <v>0.11475409836065574</v>
      </c>
      <c r="AT60" s="60">
        <f t="shared" si="129"/>
        <v>2.185792349726776E-2</v>
      </c>
      <c r="AU60" s="22"/>
      <c r="AV60" s="214">
        <f t="shared" si="130"/>
        <v>3593</v>
      </c>
      <c r="AW60" s="214">
        <f t="shared" si="130"/>
        <v>1080</v>
      </c>
      <c r="AX60" s="214">
        <f t="shared" si="130"/>
        <v>2323</v>
      </c>
      <c r="AY60" s="214">
        <f t="shared" si="130"/>
        <v>25</v>
      </c>
      <c r="AZ60" s="214">
        <f t="shared" si="130"/>
        <v>42</v>
      </c>
      <c r="BA60" s="214">
        <f t="shared" si="130"/>
        <v>83</v>
      </c>
      <c r="BB60" s="214">
        <f t="shared" si="130"/>
        <v>40</v>
      </c>
      <c r="BC60" s="214">
        <f t="shared" si="130"/>
        <v>3593</v>
      </c>
      <c r="BD60" s="215">
        <f t="shared" si="131"/>
        <v>0.94711939883106044</v>
      </c>
      <c r="BE60" s="165">
        <f t="shared" si="132"/>
        <v>0.30058446980239356</v>
      </c>
      <c r="BF60" s="166">
        <f t="shared" si="133"/>
        <v>2.3100473142220985E-2</v>
      </c>
      <c r="BG60" s="338">
        <f t="shared" si="134"/>
        <v>1.168939604787086E-2</v>
      </c>
    </row>
    <row r="61" spans="1:70" ht="16.5" thickBot="1" x14ac:dyDescent="0.3">
      <c r="A61" s="50">
        <v>4</v>
      </c>
      <c r="B61" s="188" t="s">
        <v>21</v>
      </c>
      <c r="C61" s="191">
        <f t="shared" si="111"/>
        <v>196</v>
      </c>
      <c r="D61" s="191">
        <f t="shared" si="111"/>
        <v>180</v>
      </c>
      <c r="E61" s="191">
        <f t="shared" si="111"/>
        <v>10</v>
      </c>
      <c r="F61" s="191">
        <f t="shared" si="111"/>
        <v>0</v>
      </c>
      <c r="G61" s="191">
        <f t="shared" si="111"/>
        <v>3</v>
      </c>
      <c r="H61" s="191">
        <f t="shared" si="111"/>
        <v>2</v>
      </c>
      <c r="I61" s="197">
        <f t="shared" si="111"/>
        <v>1</v>
      </c>
      <c r="J61" s="200">
        <f t="shared" si="112"/>
        <v>196</v>
      </c>
      <c r="K61" s="198">
        <f t="shared" si="113"/>
        <v>0.96938775510204078</v>
      </c>
      <c r="L61" s="113">
        <f t="shared" si="114"/>
        <v>0.91836734693877553</v>
      </c>
      <c r="M61" s="113">
        <f t="shared" si="115"/>
        <v>1.020408163265306E-2</v>
      </c>
      <c r="N61" s="196">
        <f t="shared" si="116"/>
        <v>1022</v>
      </c>
      <c r="O61" s="196">
        <f t="shared" si="117"/>
        <v>0</v>
      </c>
      <c r="P61" s="196">
        <f t="shared" si="118"/>
        <v>1007</v>
      </c>
      <c r="Q61" s="196">
        <f t="shared" si="118"/>
        <v>0</v>
      </c>
      <c r="R61" s="196">
        <f t="shared" si="118"/>
        <v>4</v>
      </c>
      <c r="S61" s="196">
        <f t="shared" si="118"/>
        <v>9</v>
      </c>
      <c r="T61" s="196">
        <f t="shared" si="118"/>
        <v>2</v>
      </c>
      <c r="U61" s="195">
        <f t="shared" si="118"/>
        <v>1022</v>
      </c>
      <c r="V61" s="55">
        <f t="shared" si="119"/>
        <v>0.98532289628180036</v>
      </c>
      <c r="W61" s="55">
        <f t="shared" si="120"/>
        <v>0</v>
      </c>
      <c r="X61" s="55">
        <f t="shared" si="121"/>
        <v>8.8062622309197647E-3</v>
      </c>
      <c r="Y61" s="195">
        <f t="shared" si="122"/>
        <v>459</v>
      </c>
      <c r="Z61" s="196">
        <f t="shared" si="122"/>
        <v>0</v>
      </c>
      <c r="AA61" s="196">
        <f t="shared" si="122"/>
        <v>453</v>
      </c>
      <c r="AB61" s="196">
        <f t="shared" si="122"/>
        <v>0</v>
      </c>
      <c r="AC61" s="196">
        <f t="shared" si="122"/>
        <v>3</v>
      </c>
      <c r="AD61" s="196">
        <f t="shared" si="122"/>
        <v>0</v>
      </c>
      <c r="AE61" s="196">
        <f t="shared" si="122"/>
        <v>3</v>
      </c>
      <c r="AF61" s="196">
        <f t="shared" si="122"/>
        <v>459</v>
      </c>
      <c r="AG61" s="202">
        <f t="shared" si="123"/>
        <v>0.98692810457516345</v>
      </c>
      <c r="AH61" s="57">
        <f t="shared" si="124"/>
        <v>0</v>
      </c>
      <c r="AI61" s="57">
        <f t="shared" si="125"/>
        <v>0</v>
      </c>
      <c r="AJ61" s="214">
        <f t="shared" si="126"/>
        <v>102</v>
      </c>
      <c r="AK61" s="214">
        <f t="shared" si="126"/>
        <v>3</v>
      </c>
      <c r="AL61" s="214">
        <f t="shared" si="126"/>
        <v>99</v>
      </c>
      <c r="AM61" s="214">
        <f t="shared" si="126"/>
        <v>0</v>
      </c>
      <c r="AN61" s="214">
        <f t="shared" si="126"/>
        <v>0</v>
      </c>
      <c r="AO61" s="214">
        <f t="shared" si="126"/>
        <v>0</v>
      </c>
      <c r="AP61" s="214">
        <f t="shared" si="126"/>
        <v>0</v>
      </c>
      <c r="AQ61" s="214">
        <f t="shared" si="126"/>
        <v>102</v>
      </c>
      <c r="AR61" s="210">
        <f t="shared" si="127"/>
        <v>1</v>
      </c>
      <c r="AS61" s="59">
        <f t="shared" si="128"/>
        <v>2.9411764705882353E-2</v>
      </c>
      <c r="AT61" s="60">
        <f t="shared" si="129"/>
        <v>0</v>
      </c>
      <c r="AU61" s="22"/>
      <c r="AV61" s="214">
        <f t="shared" si="130"/>
        <v>1677</v>
      </c>
      <c r="AW61" s="214">
        <f t="shared" si="130"/>
        <v>180</v>
      </c>
      <c r="AX61" s="214">
        <f t="shared" si="130"/>
        <v>1470</v>
      </c>
      <c r="AY61" s="214">
        <f t="shared" si="130"/>
        <v>0</v>
      </c>
      <c r="AZ61" s="214">
        <f t="shared" si="130"/>
        <v>10</v>
      </c>
      <c r="BA61" s="214">
        <f t="shared" si="130"/>
        <v>11</v>
      </c>
      <c r="BB61" s="214">
        <f t="shared" si="130"/>
        <v>6</v>
      </c>
      <c r="BC61" s="214">
        <f t="shared" si="130"/>
        <v>1677</v>
      </c>
      <c r="BD61" s="215">
        <f t="shared" si="131"/>
        <v>0.98389982110912344</v>
      </c>
      <c r="BE61" s="165">
        <f t="shared" si="132"/>
        <v>0.1073345259391771</v>
      </c>
      <c r="BF61" s="166">
        <f t="shared" si="133"/>
        <v>6.5593321407274897E-3</v>
      </c>
      <c r="BG61" s="338">
        <f t="shared" si="134"/>
        <v>5.9630292188431726E-3</v>
      </c>
    </row>
    <row r="62" spans="1:70" ht="16.5" thickBot="1" x14ac:dyDescent="0.3">
      <c r="A62" s="50">
        <v>5</v>
      </c>
      <c r="B62" s="189" t="s">
        <v>74</v>
      </c>
      <c r="C62" s="191">
        <f t="shared" si="111"/>
        <v>15283</v>
      </c>
      <c r="D62" s="191">
        <f t="shared" si="111"/>
        <v>11683</v>
      </c>
      <c r="E62" s="191">
        <f t="shared" si="111"/>
        <v>2691</v>
      </c>
      <c r="F62" s="191">
        <f t="shared" si="111"/>
        <v>141</v>
      </c>
      <c r="G62" s="191">
        <f t="shared" si="111"/>
        <v>246</v>
      </c>
      <c r="H62" s="191">
        <f t="shared" si="111"/>
        <v>263</v>
      </c>
      <c r="I62" s="197">
        <f t="shared" si="111"/>
        <v>218</v>
      </c>
      <c r="J62" s="200">
        <f t="shared" si="112"/>
        <v>15242</v>
      </c>
      <c r="K62" s="198">
        <f t="shared" si="113"/>
        <v>0.94052214879277629</v>
      </c>
      <c r="L62" s="113">
        <f t="shared" si="114"/>
        <v>0.76444415363475759</v>
      </c>
      <c r="M62" s="113">
        <f t="shared" si="115"/>
        <v>1.7208663220571876E-2</v>
      </c>
      <c r="N62" s="196">
        <f t="shared" si="116"/>
        <v>12910</v>
      </c>
      <c r="O62" s="196">
        <f t="shared" si="117"/>
        <v>0</v>
      </c>
      <c r="P62" s="196">
        <f t="shared" si="118"/>
        <v>12537</v>
      </c>
      <c r="Q62" s="196">
        <f t="shared" si="118"/>
        <v>16</v>
      </c>
      <c r="R62" s="196">
        <f t="shared" si="118"/>
        <v>82</v>
      </c>
      <c r="S62" s="196">
        <f t="shared" si="118"/>
        <v>139</v>
      </c>
      <c r="T62" s="196">
        <f t="shared" si="118"/>
        <v>95</v>
      </c>
      <c r="U62" s="195">
        <f t="shared" si="118"/>
        <v>12869</v>
      </c>
      <c r="V62" s="55">
        <f t="shared" si="119"/>
        <v>0.97110766847405117</v>
      </c>
      <c r="W62" s="55">
        <f t="shared" si="120"/>
        <v>0</v>
      </c>
      <c r="X62" s="55">
        <f t="shared" si="121"/>
        <v>1.0766847405112316E-2</v>
      </c>
      <c r="Y62" s="195">
        <f t="shared" si="122"/>
        <v>14863</v>
      </c>
      <c r="Z62" s="196">
        <f t="shared" si="122"/>
        <v>2</v>
      </c>
      <c r="AA62" s="196">
        <f t="shared" ref="AA62:AF62" si="135">AA8+AA22+AA36+AA49</f>
        <v>14533</v>
      </c>
      <c r="AB62" s="196">
        <f t="shared" si="135"/>
        <v>9</v>
      </c>
      <c r="AC62" s="196">
        <f t="shared" si="135"/>
        <v>53</v>
      </c>
      <c r="AD62" s="196">
        <f t="shared" si="135"/>
        <v>175</v>
      </c>
      <c r="AE62" s="196">
        <f t="shared" si="135"/>
        <v>50</v>
      </c>
      <c r="AF62" s="196">
        <f t="shared" si="135"/>
        <v>14822</v>
      </c>
      <c r="AG62" s="202">
        <f t="shared" si="123"/>
        <v>0.97793177689564692</v>
      </c>
      <c r="AH62" s="57">
        <f t="shared" si="124"/>
        <v>1.3456233600215298E-4</v>
      </c>
      <c r="AI62" s="57">
        <f t="shared" si="125"/>
        <v>1.1774204400188388E-2</v>
      </c>
      <c r="AJ62" s="214">
        <f t="shared" si="126"/>
        <v>307</v>
      </c>
      <c r="AK62" s="214">
        <f t="shared" si="126"/>
        <v>149</v>
      </c>
      <c r="AL62" s="214">
        <f t="shared" si="126"/>
        <v>120</v>
      </c>
      <c r="AM62" s="214">
        <f t="shared" si="126"/>
        <v>3</v>
      </c>
      <c r="AN62" s="214">
        <f t="shared" si="126"/>
        <v>8</v>
      </c>
      <c r="AO62" s="214">
        <f t="shared" si="126"/>
        <v>9</v>
      </c>
      <c r="AP62" s="214">
        <f t="shared" si="126"/>
        <v>8</v>
      </c>
      <c r="AQ62" s="214">
        <f t="shared" si="126"/>
        <v>297</v>
      </c>
      <c r="AR62" s="210">
        <f t="shared" si="127"/>
        <v>0.87622149837133545</v>
      </c>
      <c r="AS62" s="59">
        <f t="shared" si="128"/>
        <v>0.48534201954397393</v>
      </c>
      <c r="AT62" s="60">
        <f t="shared" si="129"/>
        <v>2.9315960912052116E-2</v>
      </c>
      <c r="AU62" s="22"/>
      <c r="AV62" s="214">
        <f t="shared" si="130"/>
        <v>43056</v>
      </c>
      <c r="AW62" s="214">
        <f t="shared" si="130"/>
        <v>11685</v>
      </c>
      <c r="AX62" s="214">
        <f t="shared" si="130"/>
        <v>29761</v>
      </c>
      <c r="AY62" s="214">
        <f t="shared" si="130"/>
        <v>166</v>
      </c>
      <c r="AZ62" s="214">
        <f t="shared" si="130"/>
        <v>381</v>
      </c>
      <c r="BA62" s="214">
        <f t="shared" si="130"/>
        <v>577</v>
      </c>
      <c r="BB62" s="214">
        <f t="shared" si="130"/>
        <v>363</v>
      </c>
      <c r="BC62" s="214">
        <f t="shared" si="130"/>
        <v>42933</v>
      </c>
      <c r="BD62" s="215">
        <f t="shared" si="131"/>
        <v>0.96260683760683763</v>
      </c>
      <c r="BE62" s="165">
        <f t="shared" si="132"/>
        <v>0.27139074693422521</v>
      </c>
      <c r="BF62" s="166">
        <f t="shared" si="133"/>
        <v>1.340115198810851E-2</v>
      </c>
      <c r="BG62" s="338">
        <f t="shared" si="134"/>
        <v>8.8489409141583059E-3</v>
      </c>
    </row>
    <row r="63" spans="1:70" ht="16.5" thickBot="1" x14ac:dyDescent="0.3">
      <c r="A63" s="50">
        <v>6</v>
      </c>
      <c r="B63" s="188" t="s">
        <v>23</v>
      </c>
      <c r="C63" s="191">
        <f t="shared" si="111"/>
        <v>83268</v>
      </c>
      <c r="D63" s="191">
        <f t="shared" si="111"/>
        <v>58149</v>
      </c>
      <c r="E63" s="191">
        <f t="shared" si="111"/>
        <v>20014</v>
      </c>
      <c r="F63" s="191">
        <f t="shared" si="111"/>
        <v>479</v>
      </c>
      <c r="G63" s="191">
        <f t="shared" si="111"/>
        <v>1428</v>
      </c>
      <c r="H63" s="191">
        <f t="shared" si="111"/>
        <v>1879</v>
      </c>
      <c r="I63" s="197">
        <f t="shared" si="111"/>
        <v>1319</v>
      </c>
      <c r="J63" s="200">
        <f t="shared" si="112"/>
        <v>83268</v>
      </c>
      <c r="K63" s="198">
        <f t="shared" si="113"/>
        <v>0.93869193447662969</v>
      </c>
      <c r="L63" s="113">
        <f t="shared" si="114"/>
        <v>0.69833549502810199</v>
      </c>
      <c r="M63" s="113">
        <f t="shared" si="115"/>
        <v>2.2565691502137677E-2</v>
      </c>
      <c r="N63" s="196">
        <f t="shared" si="116"/>
        <v>88802</v>
      </c>
      <c r="O63" s="196">
        <f t="shared" si="117"/>
        <v>0</v>
      </c>
      <c r="P63" s="196">
        <f t="shared" si="118"/>
        <v>83916</v>
      </c>
      <c r="Q63" s="196">
        <f t="shared" si="118"/>
        <v>152</v>
      </c>
      <c r="R63" s="196">
        <f t="shared" si="118"/>
        <v>794</v>
      </c>
      <c r="S63" s="196">
        <f t="shared" si="118"/>
        <v>3049</v>
      </c>
      <c r="T63" s="196">
        <f t="shared" si="118"/>
        <v>891</v>
      </c>
      <c r="U63" s="195">
        <f t="shared" si="118"/>
        <v>88802</v>
      </c>
      <c r="V63" s="55">
        <f t="shared" si="119"/>
        <v>0.94497871669556988</v>
      </c>
      <c r="W63" s="55">
        <f t="shared" si="120"/>
        <v>0</v>
      </c>
      <c r="X63" s="55">
        <f t="shared" si="121"/>
        <v>3.4334812279002723E-2</v>
      </c>
      <c r="Y63" s="195">
        <f t="shared" si="122"/>
        <v>30056</v>
      </c>
      <c r="Z63" s="196">
        <f t="shared" si="122"/>
        <v>0</v>
      </c>
      <c r="AA63" s="196">
        <f t="shared" ref="AA63:AF63" si="136">AA9+AA23+AA37+AA50</f>
        <v>28549</v>
      </c>
      <c r="AB63" s="196">
        <f t="shared" si="136"/>
        <v>21</v>
      </c>
      <c r="AC63" s="196">
        <f t="shared" si="136"/>
        <v>171</v>
      </c>
      <c r="AD63" s="196">
        <f t="shared" si="136"/>
        <v>921</v>
      </c>
      <c r="AE63" s="196">
        <f t="shared" si="136"/>
        <v>394</v>
      </c>
      <c r="AF63" s="196">
        <f t="shared" si="136"/>
        <v>30056</v>
      </c>
      <c r="AG63" s="202">
        <f t="shared" si="123"/>
        <v>0.94986026084642006</v>
      </c>
      <c r="AH63" s="57">
        <f t="shared" si="124"/>
        <v>0</v>
      </c>
      <c r="AI63" s="57">
        <f t="shared" si="125"/>
        <v>3.0642800106467926E-2</v>
      </c>
      <c r="AJ63" s="214">
        <f t="shared" si="126"/>
        <v>2912</v>
      </c>
      <c r="AK63" s="214">
        <f t="shared" si="126"/>
        <v>847</v>
      </c>
      <c r="AL63" s="214">
        <f t="shared" si="126"/>
        <v>1677</v>
      </c>
      <c r="AM63" s="214">
        <f t="shared" si="126"/>
        <v>13</v>
      </c>
      <c r="AN63" s="214">
        <f t="shared" si="126"/>
        <v>75</v>
      </c>
      <c r="AO63" s="214">
        <f t="shared" si="126"/>
        <v>145</v>
      </c>
      <c r="AP63" s="214">
        <f t="shared" si="126"/>
        <v>155</v>
      </c>
      <c r="AQ63" s="214">
        <f t="shared" si="126"/>
        <v>2912</v>
      </c>
      <c r="AR63" s="210">
        <f t="shared" si="127"/>
        <v>0.86675824175824179</v>
      </c>
      <c r="AS63" s="59">
        <f t="shared" si="128"/>
        <v>0.29086538461538464</v>
      </c>
      <c r="AT63" s="60">
        <f t="shared" si="129"/>
        <v>4.9793956043956041E-2</v>
      </c>
      <c r="AU63" s="22"/>
      <c r="AV63" s="214">
        <f t="shared" si="130"/>
        <v>202126</v>
      </c>
      <c r="AW63" s="214">
        <f t="shared" si="130"/>
        <v>58149</v>
      </c>
      <c r="AX63" s="214">
        <f t="shared" si="130"/>
        <v>132479</v>
      </c>
      <c r="AY63" s="214">
        <f t="shared" si="130"/>
        <v>652</v>
      </c>
      <c r="AZ63" s="214">
        <f t="shared" si="130"/>
        <v>2393</v>
      </c>
      <c r="BA63" s="214">
        <f t="shared" si="130"/>
        <v>5849</v>
      </c>
      <c r="BB63" s="214">
        <f t="shared" si="130"/>
        <v>2604</v>
      </c>
      <c r="BC63" s="214">
        <f t="shared" si="130"/>
        <v>202126</v>
      </c>
      <c r="BD63" s="215">
        <f t="shared" si="131"/>
        <v>0.94311469083640898</v>
      </c>
      <c r="BE63" s="165">
        <f t="shared" si="132"/>
        <v>0.2876868883765572</v>
      </c>
      <c r="BF63" s="166">
        <f t="shared" si="133"/>
        <v>2.893739548598399E-2</v>
      </c>
      <c r="BG63" s="338">
        <f t="shared" si="134"/>
        <v>1.1839149837230242E-2</v>
      </c>
    </row>
    <row r="64" spans="1:70" ht="16.5" thickBot="1" x14ac:dyDescent="0.3">
      <c r="A64" s="50">
        <v>7</v>
      </c>
      <c r="B64" s="188" t="s">
        <v>24</v>
      </c>
      <c r="C64" s="191">
        <f t="shared" si="111"/>
        <v>27091</v>
      </c>
      <c r="D64" s="191">
        <f t="shared" si="111"/>
        <v>17030</v>
      </c>
      <c r="E64" s="191">
        <f t="shared" si="111"/>
        <v>6435</v>
      </c>
      <c r="F64" s="191">
        <f t="shared" si="111"/>
        <v>542</v>
      </c>
      <c r="G64" s="191">
        <f t="shared" si="111"/>
        <v>745</v>
      </c>
      <c r="H64" s="191">
        <f t="shared" si="111"/>
        <v>1721</v>
      </c>
      <c r="I64" s="197">
        <f t="shared" si="111"/>
        <v>618</v>
      </c>
      <c r="J64" s="200">
        <f t="shared" si="112"/>
        <v>27091</v>
      </c>
      <c r="K64" s="198">
        <f t="shared" si="113"/>
        <v>0.86615481156103502</v>
      </c>
      <c r="L64" s="113">
        <f t="shared" si="114"/>
        <v>0.62862205160385365</v>
      </c>
      <c r="M64" s="113">
        <f t="shared" si="115"/>
        <v>6.3526632460964891E-2</v>
      </c>
      <c r="N64" s="196">
        <f t="shared" si="116"/>
        <v>20083</v>
      </c>
      <c r="O64" s="196">
        <f t="shared" si="117"/>
        <v>21</v>
      </c>
      <c r="P64" s="196">
        <f t="shared" si="118"/>
        <v>18524</v>
      </c>
      <c r="Q64" s="196">
        <f t="shared" si="118"/>
        <v>49</v>
      </c>
      <c r="R64" s="196">
        <f t="shared" si="118"/>
        <v>335</v>
      </c>
      <c r="S64" s="196">
        <f t="shared" si="118"/>
        <v>915</v>
      </c>
      <c r="T64" s="196">
        <f t="shared" si="118"/>
        <v>239</v>
      </c>
      <c r="U64" s="195">
        <f t="shared" si="118"/>
        <v>20083</v>
      </c>
      <c r="V64" s="55">
        <f t="shared" si="119"/>
        <v>0.92341781606333717</v>
      </c>
      <c r="W64" s="55">
        <f t="shared" si="120"/>
        <v>1.0456605088881143E-3</v>
      </c>
      <c r="X64" s="55">
        <f t="shared" si="121"/>
        <v>4.5560922172982125E-2</v>
      </c>
      <c r="Y64" s="195">
        <f t="shared" si="122"/>
        <v>9939</v>
      </c>
      <c r="Z64" s="196">
        <f t="shared" si="122"/>
        <v>60</v>
      </c>
      <c r="AA64" s="196">
        <f t="shared" ref="AA64:AF64" si="137">AA10+AA24+AA38+AA51</f>
        <v>9081</v>
      </c>
      <c r="AB64" s="196">
        <f t="shared" si="137"/>
        <v>13</v>
      </c>
      <c r="AC64" s="196">
        <f t="shared" si="137"/>
        <v>133</v>
      </c>
      <c r="AD64" s="196">
        <f t="shared" si="137"/>
        <v>476</v>
      </c>
      <c r="AE64" s="196">
        <f t="shared" si="137"/>
        <v>172</v>
      </c>
      <c r="AF64" s="196">
        <f t="shared" si="137"/>
        <v>9935</v>
      </c>
      <c r="AG64" s="202">
        <f t="shared" si="123"/>
        <v>0.9197102324177483</v>
      </c>
      <c r="AH64" s="57">
        <f t="shared" si="124"/>
        <v>6.0368246302444917E-3</v>
      </c>
      <c r="AI64" s="57">
        <f t="shared" si="125"/>
        <v>4.7892142066606296E-2</v>
      </c>
      <c r="AJ64" s="214">
        <f t="shared" si="126"/>
        <v>4025</v>
      </c>
      <c r="AK64" s="214">
        <f t="shared" si="126"/>
        <v>1578</v>
      </c>
      <c r="AL64" s="214">
        <f t="shared" si="126"/>
        <v>1623</v>
      </c>
      <c r="AM64" s="214">
        <f t="shared" si="126"/>
        <v>79</v>
      </c>
      <c r="AN64" s="214">
        <f t="shared" si="126"/>
        <v>139</v>
      </c>
      <c r="AO64" s="214">
        <f t="shared" si="126"/>
        <v>457</v>
      </c>
      <c r="AP64" s="214">
        <f t="shared" si="126"/>
        <v>146</v>
      </c>
      <c r="AQ64" s="214">
        <f t="shared" si="126"/>
        <v>4022</v>
      </c>
      <c r="AR64" s="210">
        <f t="shared" si="127"/>
        <v>0.79527950310559004</v>
      </c>
      <c r="AS64" s="59">
        <f t="shared" si="128"/>
        <v>0.39204968944099378</v>
      </c>
      <c r="AT64" s="60">
        <f t="shared" si="129"/>
        <v>0.11354037267080745</v>
      </c>
      <c r="AU64" s="22"/>
      <c r="AV64" s="214">
        <f t="shared" si="130"/>
        <v>57113</v>
      </c>
      <c r="AW64" s="214">
        <f t="shared" si="130"/>
        <v>17111</v>
      </c>
      <c r="AX64" s="214">
        <f t="shared" si="130"/>
        <v>34040</v>
      </c>
      <c r="AY64" s="214">
        <f t="shared" si="130"/>
        <v>604</v>
      </c>
      <c r="AZ64" s="214">
        <f t="shared" si="130"/>
        <v>1213</v>
      </c>
      <c r="BA64" s="214">
        <f t="shared" si="130"/>
        <v>3112</v>
      </c>
      <c r="BB64" s="214">
        <f t="shared" si="130"/>
        <v>1029</v>
      </c>
      <c r="BC64" s="214">
        <f t="shared" si="130"/>
        <v>57109</v>
      </c>
      <c r="BD64" s="215">
        <f t="shared" si="131"/>
        <v>0.89561045646350212</v>
      </c>
      <c r="BE64" s="165">
        <f t="shared" si="132"/>
        <v>0.29959904049866054</v>
      </c>
      <c r="BF64" s="166">
        <f t="shared" si="133"/>
        <v>5.4488470225692927E-2</v>
      </c>
      <c r="BG64" s="338">
        <f t="shared" si="134"/>
        <v>2.1238597167019767E-2</v>
      </c>
    </row>
    <row r="65" spans="1:59" ht="16.5" thickBot="1" x14ac:dyDescent="0.3">
      <c r="A65" s="62">
        <v>8</v>
      </c>
      <c r="B65" s="190" t="s">
        <v>25</v>
      </c>
      <c r="C65" s="191">
        <f t="shared" si="111"/>
        <v>420</v>
      </c>
      <c r="D65" s="191">
        <f t="shared" si="111"/>
        <v>227</v>
      </c>
      <c r="E65" s="191">
        <f t="shared" si="111"/>
        <v>119</v>
      </c>
      <c r="F65" s="191">
        <f t="shared" si="111"/>
        <v>7</v>
      </c>
      <c r="G65" s="191">
        <f t="shared" si="111"/>
        <v>0</v>
      </c>
      <c r="H65" s="191">
        <f t="shared" si="111"/>
        <v>41</v>
      </c>
      <c r="I65" s="197">
        <f t="shared" si="111"/>
        <v>21</v>
      </c>
      <c r="J65" s="200">
        <f t="shared" si="112"/>
        <v>415</v>
      </c>
      <c r="K65" s="198">
        <f t="shared" si="113"/>
        <v>0.82380952380952377</v>
      </c>
      <c r="L65" s="113">
        <f t="shared" si="114"/>
        <v>0.54047619047619044</v>
      </c>
      <c r="M65" s="113">
        <f t="shared" si="115"/>
        <v>9.7619047619047619E-2</v>
      </c>
      <c r="N65" s="196">
        <f t="shared" si="116"/>
        <v>435</v>
      </c>
      <c r="O65" s="196">
        <f t="shared" si="117"/>
        <v>4</v>
      </c>
      <c r="P65" s="196">
        <f t="shared" si="118"/>
        <v>322</v>
      </c>
      <c r="Q65" s="196">
        <f t="shared" si="118"/>
        <v>0</v>
      </c>
      <c r="R65" s="196">
        <f t="shared" si="118"/>
        <v>8</v>
      </c>
      <c r="S65" s="196">
        <f t="shared" si="118"/>
        <v>49</v>
      </c>
      <c r="T65" s="196">
        <f t="shared" si="118"/>
        <v>27</v>
      </c>
      <c r="U65" s="195">
        <f t="shared" si="118"/>
        <v>410</v>
      </c>
      <c r="V65" s="67">
        <f t="shared" si="119"/>
        <v>0.74942528735632186</v>
      </c>
      <c r="W65" s="67">
        <f t="shared" si="120"/>
        <v>9.1954022988505746E-3</v>
      </c>
      <c r="X65" s="67">
        <f t="shared" si="121"/>
        <v>0.11264367816091954</v>
      </c>
      <c r="Y65" s="195">
        <f t="shared" si="122"/>
        <v>776</v>
      </c>
      <c r="Z65" s="196">
        <f t="shared" si="122"/>
        <v>1</v>
      </c>
      <c r="AA65" s="196">
        <f t="shared" ref="AA65" si="138">AA11+AA25+AA39+AA52</f>
        <v>393</v>
      </c>
      <c r="AB65" s="196">
        <f t="shared" si="122"/>
        <v>4</v>
      </c>
      <c r="AC65" s="196">
        <f t="shared" si="122"/>
        <v>5</v>
      </c>
      <c r="AD65" s="196">
        <f t="shared" si="122"/>
        <v>86</v>
      </c>
      <c r="AE65" s="196">
        <f t="shared" si="122"/>
        <v>282</v>
      </c>
      <c r="AF65" s="196">
        <f t="shared" si="122"/>
        <v>771</v>
      </c>
      <c r="AG65" s="203">
        <f t="shared" si="123"/>
        <v>0.50773195876288657</v>
      </c>
      <c r="AH65" s="69">
        <f t="shared" si="124"/>
        <v>1.288659793814433E-3</v>
      </c>
      <c r="AI65" s="69">
        <f t="shared" si="125"/>
        <v>0.11082474226804123</v>
      </c>
      <c r="AJ65" s="214">
        <f t="shared" si="126"/>
        <v>101</v>
      </c>
      <c r="AK65" s="214">
        <f t="shared" si="126"/>
        <v>23</v>
      </c>
      <c r="AL65" s="214">
        <f t="shared" si="126"/>
        <v>54</v>
      </c>
      <c r="AM65" s="214">
        <f t="shared" si="126"/>
        <v>0</v>
      </c>
      <c r="AN65" s="214">
        <f t="shared" si="126"/>
        <v>4</v>
      </c>
      <c r="AO65" s="214">
        <f t="shared" si="126"/>
        <v>8</v>
      </c>
      <c r="AP65" s="214">
        <f t="shared" si="126"/>
        <v>11</v>
      </c>
      <c r="AQ65" s="214">
        <f t="shared" si="126"/>
        <v>100</v>
      </c>
      <c r="AR65" s="211">
        <f t="shared" si="127"/>
        <v>0.76237623762376239</v>
      </c>
      <c r="AS65" s="71">
        <f t="shared" si="128"/>
        <v>0.22772277227722773</v>
      </c>
      <c r="AT65" s="72">
        <f t="shared" si="129"/>
        <v>7.9207920792079209E-2</v>
      </c>
      <c r="AU65" s="22"/>
      <c r="AV65" s="214">
        <f t="shared" si="130"/>
        <v>1631</v>
      </c>
      <c r="AW65" s="214">
        <f t="shared" si="130"/>
        <v>232</v>
      </c>
      <c r="AX65" s="214">
        <f t="shared" si="130"/>
        <v>834</v>
      </c>
      <c r="AY65" s="214">
        <f t="shared" si="130"/>
        <v>11</v>
      </c>
      <c r="AZ65" s="214">
        <f t="shared" si="130"/>
        <v>13</v>
      </c>
      <c r="BA65" s="214">
        <f t="shared" si="130"/>
        <v>176</v>
      </c>
      <c r="BB65" s="214">
        <f t="shared" si="130"/>
        <v>330</v>
      </c>
      <c r="BC65" s="214">
        <f t="shared" si="130"/>
        <v>1596</v>
      </c>
      <c r="BD65" s="215">
        <f t="shared" si="131"/>
        <v>0.65358675659104848</v>
      </c>
      <c r="BE65" s="165">
        <f t="shared" si="132"/>
        <v>0.14224402207234826</v>
      </c>
      <c r="BF65" s="166">
        <f t="shared" si="133"/>
        <v>0.1079092581238504</v>
      </c>
      <c r="BG65" s="338">
        <f t="shared" si="134"/>
        <v>7.9705702023298592E-3</v>
      </c>
    </row>
    <row r="66" spans="1:59" ht="16.5" thickBot="1" x14ac:dyDescent="0.3">
      <c r="A66" s="367" t="s">
        <v>17</v>
      </c>
      <c r="B66" s="367"/>
      <c r="C66" s="186">
        <f t="shared" ref="C66:I66" si="139">SUM(C58:C65)</f>
        <v>133084</v>
      </c>
      <c r="D66" s="73">
        <f t="shared" si="139"/>
        <v>92699</v>
      </c>
      <c r="E66" s="73">
        <f t="shared" si="139"/>
        <v>29904</v>
      </c>
      <c r="F66" s="73">
        <f t="shared" si="139"/>
        <v>1241</v>
      </c>
      <c r="G66" s="73">
        <f t="shared" si="139"/>
        <v>2610</v>
      </c>
      <c r="H66" s="73">
        <f t="shared" si="139"/>
        <v>4292</v>
      </c>
      <c r="I66" s="73">
        <f t="shared" si="139"/>
        <v>2292</v>
      </c>
      <c r="J66" s="194">
        <f t="shared" ref="J66" si="140">SUM(D66:I66)</f>
        <v>133038</v>
      </c>
      <c r="K66" s="113">
        <f>(D66+E66)/(C66)</f>
        <v>0.92124522857743985</v>
      </c>
      <c r="L66" s="249">
        <f>D66/(C66)</f>
        <v>0.69654503922334765</v>
      </c>
      <c r="M66" s="113">
        <f>H66/(C66)</f>
        <v>3.225030807610231E-2</v>
      </c>
      <c r="N66" s="195">
        <f t="shared" si="116"/>
        <v>129216</v>
      </c>
      <c r="O66" s="195">
        <f t="shared" si="117"/>
        <v>25</v>
      </c>
      <c r="P66" s="195">
        <f t="shared" ref="P66:U66" si="141">P12+P26+P40+P53</f>
        <v>121839</v>
      </c>
      <c r="Q66" s="195">
        <f t="shared" si="141"/>
        <v>228</v>
      </c>
      <c r="R66" s="195">
        <f t="shared" si="141"/>
        <v>1361</v>
      </c>
      <c r="S66" s="195">
        <f>S12+S26+S40+S53</f>
        <v>4358</v>
      </c>
      <c r="T66" s="195">
        <f t="shared" si="141"/>
        <v>1339</v>
      </c>
      <c r="U66" s="195">
        <f t="shared" si="141"/>
        <v>129150</v>
      </c>
      <c r="V66" s="74">
        <f>(O66+P66)/(N66)</f>
        <v>0.9431030212976721</v>
      </c>
      <c r="W66" s="74">
        <f>O66/(N66)</f>
        <v>1.9347449232293213E-4</v>
      </c>
      <c r="X66" s="74">
        <f>S66/(N66)</f>
        <v>3.372647350173353E-2</v>
      </c>
      <c r="Y66" s="208">
        <f>SUM(Y58:Y65)</f>
        <v>60677</v>
      </c>
      <c r="Z66" s="207">
        <f t="shared" ref="Z66:AE66" si="142">SUM(Z58:Z65)</f>
        <v>63</v>
      </c>
      <c r="AA66" s="207">
        <f t="shared" si="142"/>
        <v>57197</v>
      </c>
      <c r="AB66" s="207">
        <f t="shared" si="142"/>
        <v>51</v>
      </c>
      <c r="AC66" s="207">
        <f t="shared" si="142"/>
        <v>454</v>
      </c>
      <c r="AD66" s="207">
        <f t="shared" si="142"/>
        <v>1911</v>
      </c>
      <c r="AE66" s="207">
        <f t="shared" si="142"/>
        <v>951</v>
      </c>
      <c r="AF66" s="195">
        <f>AF12+AF26+AF40+AF53</f>
        <v>60627</v>
      </c>
      <c r="AG66" s="206">
        <f>(Z66+AA66)/(Y66)</f>
        <v>0.9436854162203141</v>
      </c>
      <c r="AH66" s="75">
        <f>Z66/(Y66)</f>
        <v>1.0382846877729618E-3</v>
      </c>
      <c r="AI66" s="75">
        <f>AD66/(Y66)</f>
        <v>3.149463552911317E-2</v>
      </c>
      <c r="AJ66" s="214">
        <f t="shared" si="126"/>
        <v>8091</v>
      </c>
      <c r="AK66" s="214">
        <f t="shared" si="126"/>
        <v>2762</v>
      </c>
      <c r="AL66" s="214">
        <f t="shared" si="126"/>
        <v>3947</v>
      </c>
      <c r="AM66" s="214">
        <f t="shared" si="126"/>
        <v>106</v>
      </c>
      <c r="AN66" s="214">
        <f t="shared" si="126"/>
        <v>247</v>
      </c>
      <c r="AO66" s="214">
        <f t="shared" si="126"/>
        <v>678</v>
      </c>
      <c r="AP66" s="214">
        <f t="shared" si="126"/>
        <v>337</v>
      </c>
      <c r="AQ66" s="214">
        <f t="shared" si="126"/>
        <v>8077</v>
      </c>
      <c r="AR66" s="237">
        <f>(AK66+AL66)/(AJ66)</f>
        <v>0.82919293041651221</v>
      </c>
      <c r="AS66" s="77">
        <f>AK66/(AJ66)</f>
        <v>0.34136695093313557</v>
      </c>
      <c r="AT66" s="78">
        <f>AO66/(AJ66)</f>
        <v>8.379681127178347E-2</v>
      </c>
      <c r="AU66" s="7"/>
      <c r="AV66" s="217">
        <f t="shared" si="130"/>
        <v>322977</v>
      </c>
      <c r="AW66" s="194">
        <f t="shared" ref="AW66:AY66" si="143">SUM(AW58:AW65)</f>
        <v>92787</v>
      </c>
      <c r="AX66" s="194">
        <f t="shared" si="143"/>
        <v>208940</v>
      </c>
      <c r="AY66" s="194">
        <f t="shared" si="143"/>
        <v>1520</v>
      </c>
      <c r="AZ66" s="217">
        <f t="shared" ref="AZ66:BC66" si="144">AZ12+AZ26+AZ40+AZ53</f>
        <v>4425</v>
      </c>
      <c r="BA66" s="217">
        <f t="shared" si="144"/>
        <v>10561</v>
      </c>
      <c r="BB66" s="217">
        <f t="shared" si="144"/>
        <v>4582</v>
      </c>
      <c r="BC66" s="217">
        <f t="shared" si="144"/>
        <v>322815</v>
      </c>
      <c r="BD66" s="236">
        <f>(AW66+AX66)/(AV66)</f>
        <v>0.93420584128281581</v>
      </c>
      <c r="BE66" s="165">
        <f>AW66/(AV66)</f>
        <v>0.28728671081841739</v>
      </c>
      <c r="BF66" s="166">
        <f>BA66/(AV66)</f>
        <v>3.2698922833514464E-2</v>
      </c>
      <c r="BG66" s="338">
        <f t="shared" si="134"/>
        <v>1.3700665991696004E-2</v>
      </c>
    </row>
    <row r="68" spans="1:59" x14ac:dyDescent="0.25">
      <c r="AV68" s="230"/>
      <c r="AZ68" s="219"/>
    </row>
    <row r="69" spans="1:59" x14ac:dyDescent="0.25">
      <c r="D69" s="406"/>
      <c r="E69" s="406"/>
    </row>
  </sheetData>
  <dataConsolidate>
    <dataRefs count="5">
      <dataRef ref="C4:BF11" sheet="TB-09-2015"/>
      <dataRef ref="C18:BF25" sheet="TB-09-2015"/>
      <dataRef ref="C18:BI25" sheet="TB-09-2015"/>
      <dataRef ref="C32:BI39" sheet="TB-09-2015"/>
      <dataRef ref="C45:BI52" sheet="TB-09-2015"/>
    </dataRefs>
  </dataConsolidate>
  <mergeCells count="174">
    <mergeCell ref="D69:E69"/>
    <mergeCell ref="BS2:BU2"/>
    <mergeCell ref="O2:U2"/>
    <mergeCell ref="AH2:AH3"/>
    <mergeCell ref="AI2:AI3"/>
    <mergeCell ref="V2:V3"/>
    <mergeCell ref="W2:W3"/>
    <mergeCell ref="X2:X3"/>
    <mergeCell ref="AG2:AG3"/>
    <mergeCell ref="BQ12:BR12"/>
    <mergeCell ref="BD16:BD17"/>
    <mergeCell ref="BE16:BE17"/>
    <mergeCell ref="AS16:AS17"/>
    <mergeCell ref="AT16:AT17"/>
    <mergeCell ref="Z16:AF16"/>
    <mergeCell ref="AG16:AG17"/>
    <mergeCell ref="AV16:AV17"/>
    <mergeCell ref="AW16:BC16"/>
    <mergeCell ref="AV15:BF15"/>
    <mergeCell ref="W16:W17"/>
    <mergeCell ref="X16:X17"/>
    <mergeCell ref="Y16:Y17"/>
    <mergeCell ref="AJ29:AT29"/>
    <mergeCell ref="AV29:BF29"/>
    <mergeCell ref="BN1:BO1"/>
    <mergeCell ref="BQ2:BR2"/>
    <mergeCell ref="AJ2:AJ3"/>
    <mergeCell ref="AK2:AQ2"/>
    <mergeCell ref="AR2:AR3"/>
    <mergeCell ref="AS2:AS3"/>
    <mergeCell ref="AT2:AT3"/>
    <mergeCell ref="AV2:AV3"/>
    <mergeCell ref="AW2:BC2"/>
    <mergeCell ref="BD2:BD3"/>
    <mergeCell ref="BE2:BE3"/>
    <mergeCell ref="BF2:BF3"/>
    <mergeCell ref="AV1:BF1"/>
    <mergeCell ref="AJ1:AT1"/>
    <mergeCell ref="A1:B1"/>
    <mergeCell ref="C1:M1"/>
    <mergeCell ref="C2:C3"/>
    <mergeCell ref="Z2:AF2"/>
    <mergeCell ref="Y2:Y3"/>
    <mergeCell ref="M2:M3"/>
    <mergeCell ref="N2:N3"/>
    <mergeCell ref="A12:B12"/>
    <mergeCell ref="A2:B2"/>
    <mergeCell ref="D2:J2"/>
    <mergeCell ref="K2:K3"/>
    <mergeCell ref="L2:L3"/>
    <mergeCell ref="Y1:AI1"/>
    <mergeCell ref="N1:X1"/>
    <mergeCell ref="A15:B15"/>
    <mergeCell ref="C15:M15"/>
    <mergeCell ref="N15:X15"/>
    <mergeCell ref="Y15:AI15"/>
    <mergeCell ref="AJ15:AT15"/>
    <mergeCell ref="BF16:BF17"/>
    <mergeCell ref="AJ16:AJ17"/>
    <mergeCell ref="AK16:AQ16"/>
    <mergeCell ref="AR16:AR17"/>
    <mergeCell ref="AH16:AH17"/>
    <mergeCell ref="AI16:AI17"/>
    <mergeCell ref="A16:B16"/>
    <mergeCell ref="C16:C17"/>
    <mergeCell ref="D16:J16"/>
    <mergeCell ref="K16:K17"/>
    <mergeCell ref="L16:L17"/>
    <mergeCell ref="M16:M17"/>
    <mergeCell ref="N16:N17"/>
    <mergeCell ref="O16:U16"/>
    <mergeCell ref="V16:V17"/>
    <mergeCell ref="BP29:BQ29"/>
    <mergeCell ref="A30:B30"/>
    <mergeCell ref="C30:C31"/>
    <mergeCell ref="D30:J30"/>
    <mergeCell ref="K30:K31"/>
    <mergeCell ref="L30:L31"/>
    <mergeCell ref="M30:M31"/>
    <mergeCell ref="N30:N31"/>
    <mergeCell ref="O30:U30"/>
    <mergeCell ref="V30:V31"/>
    <mergeCell ref="W30:W31"/>
    <mergeCell ref="X30:X31"/>
    <mergeCell ref="BE30:BE31"/>
    <mergeCell ref="BF30:BF31"/>
    <mergeCell ref="BP30:BQ30"/>
    <mergeCell ref="AG30:AG31"/>
    <mergeCell ref="AH30:AH31"/>
    <mergeCell ref="A29:B29"/>
    <mergeCell ref="C29:M29"/>
    <mergeCell ref="N29:X29"/>
    <mergeCell ref="Y29:AI29"/>
    <mergeCell ref="A26:B26"/>
    <mergeCell ref="BR30:BT30"/>
    <mergeCell ref="AH43:AH44"/>
    <mergeCell ref="AI43:AI44"/>
    <mergeCell ref="BE43:BE44"/>
    <mergeCell ref="AS43:AS44"/>
    <mergeCell ref="AT43:AT44"/>
    <mergeCell ref="Z43:AF43"/>
    <mergeCell ref="AG43:AG44"/>
    <mergeCell ref="A40:B40"/>
    <mergeCell ref="BP40:BQ40"/>
    <mergeCell ref="AS30:AS31"/>
    <mergeCell ref="AT30:AT31"/>
    <mergeCell ref="AV30:AV31"/>
    <mergeCell ref="AW30:BC30"/>
    <mergeCell ref="BD30:BD31"/>
    <mergeCell ref="AI30:AI31"/>
    <mergeCell ref="AJ30:AJ31"/>
    <mergeCell ref="AK30:AQ30"/>
    <mergeCell ref="AR30:AR31"/>
    <mergeCell ref="Y30:Y31"/>
    <mergeCell ref="Z30:AF30"/>
    <mergeCell ref="W43:W44"/>
    <mergeCell ref="X43:X44"/>
    <mergeCell ref="AR43:AR44"/>
    <mergeCell ref="A43:B43"/>
    <mergeCell ref="C43:C44"/>
    <mergeCell ref="D43:J43"/>
    <mergeCell ref="K43:K44"/>
    <mergeCell ref="L43:L44"/>
    <mergeCell ref="M43:M44"/>
    <mergeCell ref="N43:N44"/>
    <mergeCell ref="O43:U43"/>
    <mergeCell ref="V43:V44"/>
    <mergeCell ref="A66:B66"/>
    <mergeCell ref="AV56:AV57"/>
    <mergeCell ref="AW56:BC56"/>
    <mergeCell ref="BD56:BD57"/>
    <mergeCell ref="BE56:BE57"/>
    <mergeCell ref="A56:B56"/>
    <mergeCell ref="C56:C57"/>
    <mergeCell ref="D56:J56"/>
    <mergeCell ref="K56:K57"/>
    <mergeCell ref="L56:L57"/>
    <mergeCell ref="M56:M57"/>
    <mergeCell ref="N56:N57"/>
    <mergeCell ref="O56:U56"/>
    <mergeCell ref="V56:V57"/>
    <mergeCell ref="AJ56:AJ57"/>
    <mergeCell ref="AK56:AQ56"/>
    <mergeCell ref="AR56:AR57"/>
    <mergeCell ref="AS56:AS57"/>
    <mergeCell ref="AT56:AT57"/>
    <mergeCell ref="Z56:AF56"/>
    <mergeCell ref="AG56:AG57"/>
    <mergeCell ref="AH56:AH57"/>
    <mergeCell ref="AI56:AI57"/>
    <mergeCell ref="A53:B53"/>
    <mergeCell ref="A55:B55"/>
    <mergeCell ref="C55:M55"/>
    <mergeCell ref="N55:X55"/>
    <mergeCell ref="Y55:AI55"/>
    <mergeCell ref="AV42:BF42"/>
    <mergeCell ref="W56:W57"/>
    <mergeCell ref="X56:X57"/>
    <mergeCell ref="Y56:Y57"/>
    <mergeCell ref="BF56:BF57"/>
    <mergeCell ref="Y43:Y44"/>
    <mergeCell ref="A42:B42"/>
    <mergeCell ref="AV43:AV44"/>
    <mergeCell ref="AW43:BC43"/>
    <mergeCell ref="BD43:BD44"/>
    <mergeCell ref="AJ55:AT55"/>
    <mergeCell ref="AV55:BF55"/>
    <mergeCell ref="C42:M42"/>
    <mergeCell ref="N42:X42"/>
    <mergeCell ref="Y42:AI42"/>
    <mergeCell ref="AJ42:AT42"/>
    <mergeCell ref="BF43:BF44"/>
    <mergeCell ref="AJ43:AJ44"/>
    <mergeCell ref="AK43:AQ43"/>
  </mergeCells>
  <conditionalFormatting sqref="BM4:BM12 J4:J12 U4:U12 AF4:AF12">
    <cfRule type="cellIs" dxfId="14" priority="29" stopIfTrue="1" operator="notEqual">
      <formula>$C$4</formula>
    </cfRule>
  </conditionalFormatting>
  <conditionalFormatting sqref="AQ4:AQ12">
    <cfRule type="cellIs" dxfId="13" priority="18" stopIfTrue="1" operator="notEqual">
      <formula>$C$4</formula>
    </cfRule>
  </conditionalFormatting>
  <conditionalFormatting sqref="BC4:BC12">
    <cfRule type="cellIs" dxfId="12" priority="17" stopIfTrue="1" operator="notEqual">
      <formula>$C$4</formula>
    </cfRule>
  </conditionalFormatting>
  <conditionalFormatting sqref="J18:J26">
    <cfRule type="cellIs" dxfId="11" priority="16" stopIfTrue="1" operator="notEqual">
      <formula>$D$4</formula>
    </cfRule>
  </conditionalFormatting>
  <conditionalFormatting sqref="BC26">
    <cfRule type="cellIs" dxfId="10" priority="10" stopIfTrue="1" operator="notEqual">
      <formula>$D$4</formula>
    </cfRule>
  </conditionalFormatting>
  <conditionalFormatting sqref="BC40">
    <cfRule type="cellIs" dxfId="9" priority="7" stopIfTrue="1" operator="notEqual">
      <formula>$D$4</formula>
    </cfRule>
  </conditionalFormatting>
  <conditionalFormatting sqref="U18:U26">
    <cfRule type="cellIs" dxfId="8" priority="13" stopIfTrue="1" operator="notEqual">
      <formula>$D$4</formula>
    </cfRule>
  </conditionalFormatting>
  <conditionalFormatting sqref="AF18:AF26">
    <cfRule type="cellIs" dxfId="7" priority="12" stopIfTrue="1" operator="notEqual">
      <formula>$D$4</formula>
    </cfRule>
  </conditionalFormatting>
  <conditionalFormatting sqref="AQ18:AQ26">
    <cfRule type="cellIs" dxfId="6" priority="11" stopIfTrue="1" operator="notEqual">
      <formula>$D$4</formula>
    </cfRule>
  </conditionalFormatting>
  <conditionalFormatting sqref="BC53">
    <cfRule type="cellIs" dxfId="5" priority="4" stopIfTrue="1" operator="notEqual">
      <formula>$D$4</formula>
    </cfRule>
  </conditionalFormatting>
  <conditionalFormatting sqref="BL32:BL40 J32:J40 U32:U40 AF32:AF40">
    <cfRule type="cellIs" dxfId="4" priority="9" stopIfTrue="1" operator="notEqual">
      <formula>$D$4</formula>
    </cfRule>
  </conditionalFormatting>
  <conditionalFormatting sqref="AQ32:AQ39">
    <cfRule type="cellIs" dxfId="3" priority="8" stopIfTrue="1" operator="notEqual">
      <formula>$D$4</formula>
    </cfRule>
  </conditionalFormatting>
  <conditionalFormatting sqref="J45:J53 U45:U53 AF45:AF53">
    <cfRule type="cellIs" dxfId="2" priority="6" stopIfTrue="1" operator="notEqual">
      <formula>$D$4</formula>
    </cfRule>
  </conditionalFormatting>
  <conditionalFormatting sqref="AQ45:AQ53">
    <cfRule type="cellIs" dxfId="1" priority="5" stopIfTrue="1" operator="notEqual">
      <formula>$D$4</formula>
    </cfRule>
  </conditionalFormatting>
  <conditionalFormatting sqref="J58:J66">
    <cfRule type="cellIs" dxfId="0" priority="3" stopIfTrue="1" operator="notEqual">
      <formula>$D$4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2" zoomScaleNormal="100" zoomScaleSheetLayoutView="50" workbookViewId="0">
      <selection activeCell="K7" sqref="K7"/>
    </sheetView>
  </sheetViews>
  <sheetFormatPr defaultRowHeight="15" x14ac:dyDescent="0.25"/>
  <cols>
    <col min="1" max="1" width="5.7109375" customWidth="1"/>
    <col min="2" max="2" width="19.28515625" customWidth="1"/>
    <col min="3" max="3" width="20.42578125" customWidth="1"/>
    <col min="4" max="7" width="18.28515625" customWidth="1"/>
  </cols>
  <sheetData>
    <row r="1" spans="1:7" ht="32.25" customHeight="1" thickBot="1" x14ac:dyDescent="0.3">
      <c r="A1" s="19">
        <v>2016</v>
      </c>
      <c r="B1" s="19"/>
    </row>
    <row r="2" spans="1:7" s="1" customFormat="1" ht="34.5" customHeight="1" thickBot="1" x14ac:dyDescent="0.3">
      <c r="A2" s="246" t="s">
        <v>89</v>
      </c>
      <c r="B2" s="246" t="s">
        <v>87</v>
      </c>
      <c r="C2" s="246" t="s">
        <v>86</v>
      </c>
      <c r="D2" s="246" t="s">
        <v>88</v>
      </c>
      <c r="E2" s="246" t="s">
        <v>90</v>
      </c>
      <c r="F2" s="246" t="s">
        <v>92</v>
      </c>
      <c r="G2" s="246" t="s">
        <v>91</v>
      </c>
    </row>
    <row r="3" spans="1:7" s="1" customFormat="1" ht="34.5" customHeight="1" thickBot="1" x14ac:dyDescent="0.3">
      <c r="A3" s="238">
        <v>1</v>
      </c>
      <c r="B3" s="239" t="s">
        <v>18</v>
      </c>
      <c r="C3" s="240">
        <v>5288086.8094954873</v>
      </c>
      <c r="D3" s="241">
        <v>5831</v>
      </c>
      <c r="E3" s="248">
        <v>1.5929039149212836E-2</v>
      </c>
      <c r="F3" s="241">
        <v>5663</v>
      </c>
      <c r="G3" s="248">
        <v>1.5889895900558376E-2</v>
      </c>
    </row>
    <row r="4" spans="1:7" s="1" customFormat="1" ht="34.5" customHeight="1" thickBot="1" x14ac:dyDescent="0.3">
      <c r="A4" s="238">
        <v>2</v>
      </c>
      <c r="B4" s="239" t="s">
        <v>19</v>
      </c>
      <c r="C4" s="240">
        <v>9916595.109658068</v>
      </c>
      <c r="D4" s="241">
        <v>10462</v>
      </c>
      <c r="E4" s="248">
        <v>2.8579936130863435E-2</v>
      </c>
      <c r="F4" s="241">
        <v>10137</v>
      </c>
      <c r="G4" s="248">
        <v>2.8443559022419261E-2</v>
      </c>
    </row>
    <row r="5" spans="1:7" s="1" customFormat="1" ht="34.5" customHeight="1" thickBot="1" x14ac:dyDescent="0.3">
      <c r="A5" s="238">
        <v>3</v>
      </c>
      <c r="B5" s="239" t="s">
        <v>20</v>
      </c>
      <c r="C5" s="242">
        <v>4381706.5492888819</v>
      </c>
      <c r="D5" s="241">
        <v>4379</v>
      </c>
      <c r="E5" s="248">
        <v>1.1962487126462529E-2</v>
      </c>
      <c r="F5" s="241">
        <v>4126</v>
      </c>
      <c r="G5" s="248">
        <v>1.1577204747607957E-2</v>
      </c>
    </row>
    <row r="6" spans="1:7" s="1" customFormat="1" ht="34.5" customHeight="1" thickBot="1" x14ac:dyDescent="0.3">
      <c r="A6" s="243">
        <v>4</v>
      </c>
      <c r="B6" s="244" t="s">
        <v>21</v>
      </c>
      <c r="C6" s="240">
        <v>1279245.5272851405</v>
      </c>
      <c r="D6" s="241">
        <v>2995</v>
      </c>
      <c r="E6" s="248">
        <v>8.1816964932074163E-3</v>
      </c>
      <c r="F6" s="241">
        <v>2767</v>
      </c>
      <c r="G6" s="248">
        <v>7.7639664412581721E-3</v>
      </c>
    </row>
    <row r="7" spans="1:7" s="1" customFormat="1" ht="34.5" customHeight="1" thickBot="1" x14ac:dyDescent="0.3">
      <c r="A7" s="238">
        <v>5</v>
      </c>
      <c r="B7" s="239" t="s">
        <v>74</v>
      </c>
      <c r="C7" s="240">
        <v>25260986.117455184</v>
      </c>
      <c r="D7" s="241">
        <v>45457</v>
      </c>
      <c r="E7" s="248">
        <v>0.12417875709239717</v>
      </c>
      <c r="F7" s="241">
        <v>45159</v>
      </c>
      <c r="G7" s="248">
        <v>0.1267123095485283</v>
      </c>
    </row>
    <row r="8" spans="1:7" s="1" customFormat="1" ht="34.5" customHeight="1" thickBot="1" x14ac:dyDescent="0.3">
      <c r="A8" s="238">
        <v>6</v>
      </c>
      <c r="B8" s="239" t="s">
        <v>23</v>
      </c>
      <c r="C8" s="240">
        <v>97908092.930028051</v>
      </c>
      <c r="D8" s="241">
        <v>221739</v>
      </c>
      <c r="E8" s="248">
        <v>0.60574330507756902</v>
      </c>
      <c r="F8" s="241">
        <v>218284</v>
      </c>
      <c r="G8" s="248">
        <v>0.61248632116501589</v>
      </c>
    </row>
    <row r="9" spans="1:7" s="1" customFormat="1" ht="34.5" customHeight="1" thickBot="1" x14ac:dyDescent="0.3">
      <c r="A9" s="238">
        <v>7</v>
      </c>
      <c r="B9" s="239" t="s">
        <v>24</v>
      </c>
      <c r="C9" s="240">
        <v>43933652.839999996</v>
      </c>
      <c r="D9" s="241">
        <v>72830</v>
      </c>
      <c r="E9" s="248">
        <v>0.19895591171963142</v>
      </c>
      <c r="F9" s="241">
        <v>67987</v>
      </c>
      <c r="G9" s="248">
        <v>0.19076573416762535</v>
      </c>
    </row>
    <row r="10" spans="1:7" s="1" customFormat="1" ht="34.5" customHeight="1" thickBot="1" x14ac:dyDescent="0.3">
      <c r="A10" s="238">
        <v>8</v>
      </c>
      <c r="B10" s="239" t="s">
        <v>25</v>
      </c>
      <c r="C10" s="242">
        <v>1152534.351523868</v>
      </c>
      <c r="D10" s="241">
        <v>2368</v>
      </c>
      <c r="E10" s="248">
        <v>6.4688672106561476E-3</v>
      </c>
      <c r="F10" s="241">
        <v>2267</v>
      </c>
      <c r="G10" s="248">
        <v>6.361009006986728E-3</v>
      </c>
    </row>
    <row r="11" spans="1:7" s="1" customFormat="1" ht="34.5" customHeight="1" thickBot="1" x14ac:dyDescent="0.3">
      <c r="A11" s="366" t="s">
        <v>17</v>
      </c>
      <c r="B11" s="366"/>
      <c r="C11" s="245">
        <f t="shared" ref="C11" si="0">SUM(C3:C10)</f>
        <v>189120900.23473468</v>
      </c>
      <c r="D11" s="241">
        <v>366061</v>
      </c>
      <c r="E11" s="247"/>
      <c r="F11" s="241">
        <v>356390</v>
      </c>
      <c r="G11" s="247"/>
    </row>
  </sheetData>
  <mergeCells count="1">
    <mergeCell ref="A11:B11"/>
  </mergeCells>
  <printOptions horizontalCentered="1"/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TB-07-2016</vt:lpstr>
      <vt:lpstr>TB-09-2015</vt:lpstr>
      <vt:lpstr>Sheet1</vt:lpstr>
      <vt:lpstr>'TB-07-2016'!Print_Area</vt:lpstr>
      <vt:lpstr>'TB-07-2016'!Print_Titles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Shafaqat</cp:lastModifiedBy>
  <cp:lastPrinted>2017-11-08T03:43:15Z</cp:lastPrinted>
  <dcterms:created xsi:type="dcterms:W3CDTF">2014-01-15T04:54:34Z</dcterms:created>
  <dcterms:modified xsi:type="dcterms:W3CDTF">2019-12-06T05:16:25Z</dcterms:modified>
</cp:coreProperties>
</file>