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\Data for NTP Website\"/>
    </mc:Choice>
  </mc:AlternateContent>
  <bookViews>
    <workbookView xWindow="0" yWindow="0" windowWidth="20490" windowHeight="7650" activeTab="1"/>
  </bookViews>
  <sheets>
    <sheet name="Pak Q-1 Q-2, 2019 TB-07" sheetId="3" r:id="rId1"/>
    <sheet name="Pak Q-1 Q-2, 2018 TB-09" sheetId="4" r:id="rId2"/>
  </sheets>
  <definedNames>
    <definedName name="_xlnm._FilterDatabase" localSheetId="1" hidden="1">'Pak Q-1 Q-2, 2018 TB-09'!$A$3:$AX$3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1" i="3" l="1"/>
  <c r="CB24" i="3"/>
  <c r="CB25" i="3"/>
  <c r="CB26" i="3"/>
  <c r="CB27" i="3"/>
  <c r="CB28" i="3"/>
  <c r="CB29" i="3"/>
  <c r="CB30" i="3"/>
  <c r="CB23" i="3"/>
  <c r="CA13" i="3" l="1"/>
  <c r="CA12" i="3"/>
  <c r="CA11" i="3"/>
  <c r="CA10" i="3"/>
  <c r="CA9" i="3"/>
  <c r="CA8" i="3"/>
  <c r="CA7" i="3"/>
  <c r="CA6" i="3"/>
  <c r="CA5" i="3"/>
  <c r="CA15" i="3" l="1"/>
  <c r="CA16" i="3"/>
  <c r="CA17" i="3"/>
  <c r="CA18" i="3"/>
  <c r="CA19" i="3"/>
  <c r="CA20" i="3"/>
  <c r="CA21" i="3"/>
  <c r="CA22" i="3"/>
  <c r="CA14" i="3"/>
  <c r="C31" i="3" l="1"/>
  <c r="C22" i="3"/>
  <c r="Y16" i="4"/>
  <c r="X16" i="4"/>
  <c r="AJ21" i="3" l="1"/>
  <c r="AJ20" i="3"/>
  <c r="AJ19" i="3"/>
  <c r="AJ18" i="3"/>
  <c r="AJ17" i="3"/>
  <c r="AJ16" i="3"/>
  <c r="AJ15" i="3"/>
  <c r="BB21" i="3" l="1"/>
  <c r="BA21" i="3"/>
  <c r="BC21" i="3" s="1"/>
  <c r="BB20" i="3"/>
  <c r="BA20" i="3"/>
  <c r="BB19" i="3"/>
  <c r="BA19" i="3"/>
  <c r="BC19" i="3" s="1"/>
  <c r="BB18" i="3"/>
  <c r="BC18" i="3" s="1"/>
  <c r="BA18" i="3"/>
  <c r="BB17" i="3"/>
  <c r="BA17" i="3"/>
  <c r="BC17" i="3" s="1"/>
  <c r="BB16" i="3"/>
  <c r="BA16" i="3"/>
  <c r="BC16" i="3" s="1"/>
  <c r="BB15" i="3"/>
  <c r="BA15" i="3"/>
  <c r="BC15" i="3" s="1"/>
  <c r="BC20" i="3" l="1"/>
  <c r="BH20" i="4"/>
  <c r="BG20" i="4"/>
  <c r="BF20" i="4"/>
  <c r="BE20" i="4"/>
  <c r="BD20" i="4"/>
  <c r="BI19" i="4"/>
  <c r="BH19" i="4"/>
  <c r="BG19" i="4"/>
  <c r="BF19" i="4"/>
  <c r="BE19" i="4"/>
  <c r="BD19" i="4"/>
  <c r="BH18" i="4"/>
  <c r="BG18" i="4"/>
  <c r="BF18" i="4"/>
  <c r="BE18" i="4"/>
  <c r="BD18" i="4"/>
  <c r="BH17" i="4"/>
  <c r="BG17" i="4"/>
  <c r="BF17" i="4"/>
  <c r="BE17" i="4"/>
  <c r="BD17" i="4"/>
  <c r="BH16" i="4"/>
  <c r="BG16" i="4"/>
  <c r="BF16" i="4"/>
  <c r="BE16" i="4"/>
  <c r="BD16" i="4"/>
  <c r="BH15" i="4"/>
  <c r="BG15" i="4"/>
  <c r="BF15" i="4"/>
  <c r="BE15" i="4"/>
  <c r="BD15" i="4"/>
  <c r="BH14" i="4"/>
  <c r="BG14" i="4"/>
  <c r="BF14" i="4"/>
  <c r="BE14" i="4"/>
  <c r="BD14" i="4"/>
  <c r="BH13" i="4"/>
  <c r="BG13" i="4"/>
  <c r="BF13" i="4"/>
  <c r="BE13" i="4"/>
  <c r="BD13" i="4"/>
  <c r="BH11" i="4"/>
  <c r="BG11" i="4"/>
  <c r="BF11" i="4"/>
  <c r="BE11" i="4"/>
  <c r="BD11" i="4"/>
  <c r="BH10" i="4"/>
  <c r="BG10" i="4"/>
  <c r="BF10" i="4"/>
  <c r="BE10" i="4"/>
  <c r="BD10" i="4"/>
  <c r="BG9" i="4"/>
  <c r="BF9" i="4"/>
  <c r="BE9" i="4"/>
  <c r="BD9" i="4"/>
  <c r="BH8" i="4"/>
  <c r="BG8" i="4"/>
  <c r="BF8" i="4"/>
  <c r="BE8" i="4"/>
  <c r="BD8" i="4"/>
  <c r="BH7" i="4"/>
  <c r="BG7" i="4"/>
  <c r="BF7" i="4"/>
  <c r="BE7" i="4"/>
  <c r="BD7" i="4"/>
  <c r="BH6" i="4"/>
  <c r="BG6" i="4"/>
  <c r="BF6" i="4"/>
  <c r="BE6" i="4"/>
  <c r="BD6" i="4"/>
  <c r="BH5" i="4"/>
  <c r="BG5" i="4"/>
  <c r="BF5" i="4"/>
  <c r="BE5" i="4"/>
  <c r="BD5" i="4"/>
  <c r="BH4" i="4"/>
  <c r="BG4" i="4"/>
  <c r="BF4" i="4"/>
  <c r="BE4" i="4"/>
  <c r="BD4" i="4"/>
  <c r="BB4" i="4"/>
  <c r="BC4" i="4"/>
  <c r="BC20" i="4"/>
  <c r="BC19" i="4"/>
  <c r="BC18" i="4"/>
  <c r="BC17" i="4"/>
  <c r="BC16" i="4"/>
  <c r="BC15" i="4"/>
  <c r="BC14" i="4"/>
  <c r="BC13" i="4"/>
  <c r="BC11" i="4"/>
  <c r="BC10" i="4"/>
  <c r="BC9" i="4"/>
  <c r="BC8" i="4"/>
  <c r="BC7" i="4"/>
  <c r="BC6" i="4"/>
  <c r="BC5" i="4"/>
  <c r="BB20" i="4"/>
  <c r="BB19" i="4"/>
  <c r="BB18" i="4"/>
  <c r="BB17" i="4"/>
  <c r="BB16" i="4"/>
  <c r="BB15" i="4"/>
  <c r="BB14" i="4"/>
  <c r="BB13" i="4"/>
  <c r="BB11" i="4"/>
  <c r="BB10" i="4"/>
  <c r="BB9" i="4"/>
  <c r="BB8" i="4"/>
  <c r="BB7" i="4"/>
  <c r="BB6" i="4"/>
  <c r="BB5" i="4"/>
  <c r="BA20" i="4"/>
  <c r="BA19" i="4"/>
  <c r="BA18" i="4"/>
  <c r="BA17" i="4"/>
  <c r="BA16" i="4"/>
  <c r="BA15" i="4"/>
  <c r="BA14" i="4"/>
  <c r="BA13" i="4"/>
  <c r="BA11" i="4"/>
  <c r="BA10" i="4"/>
  <c r="BA9" i="4"/>
  <c r="BA8" i="4"/>
  <c r="BA7" i="4"/>
  <c r="BA6" i="4"/>
  <c r="BA5" i="4"/>
  <c r="BA4" i="4"/>
  <c r="AT29" i="4" l="1"/>
  <c r="AS29" i="4"/>
  <c r="AR29" i="4"/>
  <c r="AQ29" i="4"/>
  <c r="AP29" i="4"/>
  <c r="AO29" i="4"/>
  <c r="AN29" i="4"/>
  <c r="AM29" i="4"/>
  <c r="AU29" i="4" s="1"/>
  <c r="AH29" i="4"/>
  <c r="AG29" i="4"/>
  <c r="AF29" i="4"/>
  <c r="AE29" i="4"/>
  <c r="AD29" i="4"/>
  <c r="AC29" i="4"/>
  <c r="AB29" i="4"/>
  <c r="AA29" i="4"/>
  <c r="V29" i="4"/>
  <c r="U29" i="4"/>
  <c r="T29" i="4"/>
  <c r="S29" i="4"/>
  <c r="R29" i="4"/>
  <c r="Q29" i="4"/>
  <c r="P29" i="4"/>
  <c r="O29" i="4"/>
  <c r="W29" i="4" s="1"/>
  <c r="J29" i="4"/>
  <c r="BH29" i="4" s="1"/>
  <c r="I29" i="4"/>
  <c r="BG29" i="4" s="1"/>
  <c r="H29" i="4"/>
  <c r="G29" i="4"/>
  <c r="F29" i="4"/>
  <c r="BD29" i="4" s="1"/>
  <c r="E29" i="4"/>
  <c r="BC29" i="4" s="1"/>
  <c r="D29" i="4"/>
  <c r="C29" i="4"/>
  <c r="BA29" i="4" s="1"/>
  <c r="AT28" i="4"/>
  <c r="AS28" i="4"/>
  <c r="AR28" i="4"/>
  <c r="AQ28" i="4"/>
  <c r="AP28" i="4"/>
  <c r="AO28" i="4"/>
  <c r="AN28" i="4"/>
  <c r="AM28" i="4"/>
  <c r="AU28" i="4" s="1"/>
  <c r="AH28" i="4"/>
  <c r="AG28" i="4"/>
  <c r="AF28" i="4"/>
  <c r="AE28" i="4"/>
  <c r="AD28" i="4"/>
  <c r="AC28" i="4"/>
  <c r="AB28" i="4"/>
  <c r="AA28" i="4"/>
  <c r="V28" i="4"/>
  <c r="U28" i="4"/>
  <c r="T28" i="4"/>
  <c r="S28" i="4"/>
  <c r="R28" i="4"/>
  <c r="Q28" i="4"/>
  <c r="P28" i="4"/>
  <c r="O28" i="4"/>
  <c r="W28" i="4" s="1"/>
  <c r="K28" i="4"/>
  <c r="J28" i="4"/>
  <c r="BH28" i="4" s="1"/>
  <c r="I28" i="4"/>
  <c r="BG28" i="4" s="1"/>
  <c r="H28" i="4"/>
  <c r="G28" i="4"/>
  <c r="F28" i="4"/>
  <c r="BD28" i="4" s="1"/>
  <c r="E28" i="4"/>
  <c r="BC28" i="4" s="1"/>
  <c r="D28" i="4"/>
  <c r="L28" i="4" s="1"/>
  <c r="C28" i="4"/>
  <c r="AT27" i="4"/>
  <c r="AS27" i="4"/>
  <c r="AR27" i="4"/>
  <c r="AX27" i="4" s="1"/>
  <c r="AQ27" i="4"/>
  <c r="AP27" i="4"/>
  <c r="AO27" i="4"/>
  <c r="AN27" i="4"/>
  <c r="AM27" i="4"/>
  <c r="AH27" i="4"/>
  <c r="AG27" i="4"/>
  <c r="AF27" i="4"/>
  <c r="AL27" i="4" s="1"/>
  <c r="AE27" i="4"/>
  <c r="AD27" i="4"/>
  <c r="AC27" i="4"/>
  <c r="AB27" i="4"/>
  <c r="AA27" i="4"/>
  <c r="V27" i="4"/>
  <c r="U27" i="4"/>
  <c r="T27" i="4"/>
  <c r="Z27" i="4" s="1"/>
  <c r="S27" i="4"/>
  <c r="R27" i="4"/>
  <c r="Q27" i="4"/>
  <c r="P27" i="4"/>
  <c r="O27" i="4"/>
  <c r="W27" i="4" s="1"/>
  <c r="I27" i="4"/>
  <c r="BG27" i="4" s="1"/>
  <c r="H27" i="4"/>
  <c r="G27" i="4"/>
  <c r="BE27" i="4" s="1"/>
  <c r="F27" i="4"/>
  <c r="BD27" i="4" s="1"/>
  <c r="E27" i="4"/>
  <c r="BC27" i="4" s="1"/>
  <c r="D27" i="4"/>
  <c r="C27" i="4"/>
  <c r="BA27" i="4" s="1"/>
  <c r="AT26" i="4"/>
  <c r="AS26" i="4"/>
  <c r="AR26" i="4"/>
  <c r="AQ26" i="4"/>
  <c r="AP26" i="4"/>
  <c r="AO26" i="4"/>
  <c r="AN26" i="4"/>
  <c r="AM26" i="4"/>
  <c r="AU26" i="4" s="1"/>
  <c r="AH26" i="4"/>
  <c r="AG26" i="4"/>
  <c r="AF26" i="4"/>
  <c r="AE26" i="4"/>
  <c r="AD26" i="4"/>
  <c r="AC26" i="4"/>
  <c r="AB26" i="4"/>
  <c r="AA26" i="4"/>
  <c r="V26" i="4"/>
  <c r="U26" i="4"/>
  <c r="T26" i="4"/>
  <c r="S26" i="4"/>
  <c r="R26" i="4"/>
  <c r="Q26" i="4"/>
  <c r="P26" i="4"/>
  <c r="O26" i="4"/>
  <c r="W26" i="4" s="1"/>
  <c r="J26" i="4"/>
  <c r="BH26" i="4" s="1"/>
  <c r="I26" i="4"/>
  <c r="BG26" i="4" s="1"/>
  <c r="H26" i="4"/>
  <c r="G26" i="4"/>
  <c r="BE26" i="4" s="1"/>
  <c r="F26" i="4"/>
  <c r="BD26" i="4" s="1"/>
  <c r="E26" i="4"/>
  <c r="BC26" i="4" s="1"/>
  <c r="D26" i="4"/>
  <c r="C26" i="4"/>
  <c r="BA26" i="4" s="1"/>
  <c r="AT25" i="4"/>
  <c r="AS25" i="4"/>
  <c r="AR25" i="4"/>
  <c r="AQ25" i="4"/>
  <c r="AP25" i="4"/>
  <c r="AO25" i="4"/>
  <c r="AN25" i="4"/>
  <c r="AM25" i="4"/>
  <c r="AU25" i="4" s="1"/>
  <c r="AH25" i="4"/>
  <c r="AG25" i="4"/>
  <c r="AF25" i="4"/>
  <c r="AE25" i="4"/>
  <c r="AD25" i="4"/>
  <c r="AC25" i="4"/>
  <c r="AB25" i="4"/>
  <c r="AA25" i="4"/>
  <c r="V25" i="4"/>
  <c r="U25" i="4"/>
  <c r="T25" i="4"/>
  <c r="S25" i="4"/>
  <c r="R25" i="4"/>
  <c r="Q25" i="4"/>
  <c r="P25" i="4"/>
  <c r="O25" i="4"/>
  <c r="W25" i="4" s="1"/>
  <c r="J25" i="4"/>
  <c r="BH25" i="4" s="1"/>
  <c r="I25" i="4"/>
  <c r="BG25" i="4" s="1"/>
  <c r="H25" i="4"/>
  <c r="G25" i="4"/>
  <c r="BE25" i="4" s="1"/>
  <c r="F25" i="4"/>
  <c r="BD25" i="4" s="1"/>
  <c r="E25" i="4"/>
  <c r="BC25" i="4" s="1"/>
  <c r="D25" i="4"/>
  <c r="C25" i="4"/>
  <c r="BA25" i="4" s="1"/>
  <c r="AT24" i="4"/>
  <c r="AS24" i="4"/>
  <c r="AR24" i="4"/>
  <c r="AQ24" i="4"/>
  <c r="AP24" i="4"/>
  <c r="AO24" i="4"/>
  <c r="AN24" i="4"/>
  <c r="AM24" i="4"/>
  <c r="AU24" i="4" s="1"/>
  <c r="AH24" i="4"/>
  <c r="AG24" i="4"/>
  <c r="AF24" i="4"/>
  <c r="AE24" i="4"/>
  <c r="AD24" i="4"/>
  <c r="AC24" i="4"/>
  <c r="AB24" i="4"/>
  <c r="AA24" i="4"/>
  <c r="V24" i="4"/>
  <c r="U24" i="4"/>
  <c r="T24" i="4"/>
  <c r="S24" i="4"/>
  <c r="R24" i="4"/>
  <c r="Q24" i="4"/>
  <c r="P24" i="4"/>
  <c r="O24" i="4"/>
  <c r="W24" i="4" s="1"/>
  <c r="J24" i="4"/>
  <c r="BH24" i="4" s="1"/>
  <c r="I24" i="4"/>
  <c r="BG24" i="4" s="1"/>
  <c r="H24" i="4"/>
  <c r="G24" i="4"/>
  <c r="BE24" i="4" s="1"/>
  <c r="F24" i="4"/>
  <c r="BD24" i="4" s="1"/>
  <c r="E24" i="4"/>
  <c r="BC24" i="4" s="1"/>
  <c r="D24" i="4"/>
  <c r="C24" i="4"/>
  <c r="BA24" i="4" s="1"/>
  <c r="AT23" i="4"/>
  <c r="AS23" i="4"/>
  <c r="AR23" i="4"/>
  <c r="AQ23" i="4"/>
  <c r="AP23" i="4"/>
  <c r="AO23" i="4"/>
  <c r="AN23" i="4"/>
  <c r="AM23" i="4"/>
  <c r="AU23" i="4" s="1"/>
  <c r="AH23" i="4"/>
  <c r="AG23" i="4"/>
  <c r="AF23" i="4"/>
  <c r="AE23" i="4"/>
  <c r="AD23" i="4"/>
  <c r="AC23" i="4"/>
  <c r="AB23" i="4"/>
  <c r="AA23" i="4"/>
  <c r="V23" i="4"/>
  <c r="U23" i="4"/>
  <c r="T23" i="4"/>
  <c r="S23" i="4"/>
  <c r="R23" i="4"/>
  <c r="Q23" i="4"/>
  <c r="P23" i="4"/>
  <c r="O23" i="4"/>
  <c r="W23" i="4" s="1"/>
  <c r="J23" i="4"/>
  <c r="BH23" i="4" s="1"/>
  <c r="I23" i="4"/>
  <c r="BG23" i="4" s="1"/>
  <c r="H23" i="4"/>
  <c r="G23" i="4"/>
  <c r="BE23" i="4" s="1"/>
  <c r="F23" i="4"/>
  <c r="BD23" i="4" s="1"/>
  <c r="E23" i="4"/>
  <c r="BC23" i="4" s="1"/>
  <c r="D23" i="4"/>
  <c r="C23" i="4"/>
  <c r="BA23" i="4" s="1"/>
  <c r="AT22" i="4"/>
  <c r="AT30" i="4" s="1"/>
  <c r="AS22" i="4"/>
  <c r="AS30" i="4" s="1"/>
  <c r="AR22" i="4"/>
  <c r="AQ22" i="4"/>
  <c r="AQ30" i="4" s="1"/>
  <c r="AP22" i="4"/>
  <c r="AP30" i="4" s="1"/>
  <c r="AO22" i="4"/>
  <c r="AO30" i="4" s="1"/>
  <c r="AN22" i="4"/>
  <c r="AM22" i="4"/>
  <c r="AH22" i="4"/>
  <c r="AH30" i="4" s="1"/>
  <c r="AG22" i="4"/>
  <c r="AG30" i="4" s="1"/>
  <c r="AF22" i="4"/>
  <c r="AE22" i="4"/>
  <c r="AE30" i="4" s="1"/>
  <c r="AD22" i="4"/>
  <c r="AD30" i="4" s="1"/>
  <c r="AC22" i="4"/>
  <c r="AC30" i="4" s="1"/>
  <c r="AB22" i="4"/>
  <c r="AA22" i="4"/>
  <c r="AA30" i="4" s="1"/>
  <c r="V22" i="4"/>
  <c r="V30" i="4" s="1"/>
  <c r="U22" i="4"/>
  <c r="U30" i="4" s="1"/>
  <c r="T22" i="4"/>
  <c r="S22" i="4"/>
  <c r="S30" i="4" s="1"/>
  <c r="R22" i="4"/>
  <c r="R30" i="4" s="1"/>
  <c r="Q22" i="4"/>
  <c r="Q30" i="4" s="1"/>
  <c r="P22" i="4"/>
  <c r="O22" i="4"/>
  <c r="J22" i="4"/>
  <c r="I22" i="4"/>
  <c r="H22" i="4"/>
  <c r="G22" i="4"/>
  <c r="F22" i="4"/>
  <c r="E22" i="4"/>
  <c r="D22" i="4"/>
  <c r="C22" i="4"/>
  <c r="L22" i="4" s="1"/>
  <c r="AT21" i="4"/>
  <c r="AS21" i="4"/>
  <c r="AR21" i="4"/>
  <c r="AQ21" i="4"/>
  <c r="AP21" i="4"/>
  <c r="AO21" i="4"/>
  <c r="AN21" i="4"/>
  <c r="AM21" i="4"/>
  <c r="AH21" i="4"/>
  <c r="AG21" i="4"/>
  <c r="AF21" i="4"/>
  <c r="AE21" i="4"/>
  <c r="AD21" i="4"/>
  <c r="AC21" i="4"/>
  <c r="AB21" i="4"/>
  <c r="AA21" i="4"/>
  <c r="V21" i="4"/>
  <c r="U21" i="4"/>
  <c r="T21" i="4"/>
  <c r="S21" i="4"/>
  <c r="R21" i="4"/>
  <c r="Q21" i="4"/>
  <c r="P21" i="4"/>
  <c r="O21" i="4"/>
  <c r="J21" i="4"/>
  <c r="BH21" i="4" s="1"/>
  <c r="I21" i="4"/>
  <c r="BG21" i="4" s="1"/>
  <c r="H21" i="4"/>
  <c r="BF21" i="4" s="1"/>
  <c r="G21" i="4"/>
  <c r="BE21" i="4" s="1"/>
  <c r="F21" i="4"/>
  <c r="BD21" i="4" s="1"/>
  <c r="E21" i="4"/>
  <c r="BC21" i="4" s="1"/>
  <c r="D21" i="4"/>
  <c r="BB21" i="4" s="1"/>
  <c r="C21" i="4"/>
  <c r="BA21" i="4" s="1"/>
  <c r="AX20" i="4"/>
  <c r="AW20" i="4"/>
  <c r="AV20" i="4"/>
  <c r="AU20" i="4"/>
  <c r="AL20" i="4"/>
  <c r="AK20" i="4"/>
  <c r="AJ20" i="4"/>
  <c r="AI20" i="4"/>
  <c r="Z20" i="4"/>
  <c r="Y20" i="4"/>
  <c r="X20" i="4"/>
  <c r="W20" i="4"/>
  <c r="N20" i="4"/>
  <c r="M20" i="4"/>
  <c r="L20" i="4"/>
  <c r="K20" i="4"/>
  <c r="BL18" i="4"/>
  <c r="AX18" i="4"/>
  <c r="AW18" i="4"/>
  <c r="AV18" i="4"/>
  <c r="AU18" i="4"/>
  <c r="AL18" i="4"/>
  <c r="AK18" i="4"/>
  <c r="AJ18" i="4"/>
  <c r="AI18" i="4"/>
  <c r="Z18" i="4"/>
  <c r="Y18" i="4"/>
  <c r="X18" i="4"/>
  <c r="W18" i="4"/>
  <c r="N18" i="4"/>
  <c r="M18" i="4"/>
  <c r="L18" i="4"/>
  <c r="K18" i="4"/>
  <c r="BK17" i="4"/>
  <c r="AX17" i="4"/>
  <c r="AW17" i="4"/>
  <c r="AV17" i="4"/>
  <c r="AU17" i="4"/>
  <c r="AL17" i="4"/>
  <c r="AK17" i="4"/>
  <c r="AJ17" i="4"/>
  <c r="AI17" i="4"/>
  <c r="Z17" i="4"/>
  <c r="Y17" i="4"/>
  <c r="X17" i="4"/>
  <c r="W17" i="4"/>
  <c r="N17" i="4"/>
  <c r="M17" i="4"/>
  <c r="L17" i="4"/>
  <c r="K17" i="4"/>
  <c r="BI17" i="4" s="1"/>
  <c r="AX16" i="4"/>
  <c r="AW16" i="4"/>
  <c r="AV16" i="4"/>
  <c r="AU16" i="4"/>
  <c r="AL16" i="4"/>
  <c r="AK16" i="4"/>
  <c r="AJ16" i="4"/>
  <c r="AI16" i="4"/>
  <c r="Z16" i="4"/>
  <c r="W16" i="4"/>
  <c r="N16" i="4"/>
  <c r="M16" i="4"/>
  <c r="L16" i="4"/>
  <c r="K16" i="4"/>
  <c r="BI16" i="4" s="1"/>
  <c r="AX15" i="4"/>
  <c r="AW15" i="4"/>
  <c r="AV15" i="4"/>
  <c r="AU15" i="4"/>
  <c r="AL15" i="4"/>
  <c r="AK15" i="4"/>
  <c r="AJ15" i="4"/>
  <c r="AI15" i="4"/>
  <c r="BI15" i="4" s="1"/>
  <c r="Z15" i="4"/>
  <c r="Y15" i="4"/>
  <c r="X15" i="4"/>
  <c r="N15" i="4"/>
  <c r="M15" i="4"/>
  <c r="L15" i="4"/>
  <c r="AX14" i="4"/>
  <c r="AW14" i="4"/>
  <c r="AV14" i="4"/>
  <c r="AU14" i="4"/>
  <c r="AL14" i="4"/>
  <c r="AK14" i="4"/>
  <c r="AJ14" i="4"/>
  <c r="AI14" i="4"/>
  <c r="Z14" i="4"/>
  <c r="Y14" i="4"/>
  <c r="X14" i="4"/>
  <c r="W14" i="4"/>
  <c r="N14" i="4"/>
  <c r="M14" i="4"/>
  <c r="L14" i="4"/>
  <c r="K14" i="4"/>
  <c r="BI14" i="4" s="1"/>
  <c r="AX13" i="4"/>
  <c r="AW13" i="4"/>
  <c r="AV13" i="4"/>
  <c r="AU13" i="4"/>
  <c r="AL13" i="4"/>
  <c r="AK13" i="4"/>
  <c r="AJ13" i="4"/>
  <c r="AI13" i="4"/>
  <c r="Z13" i="4"/>
  <c r="Y13" i="4"/>
  <c r="X13" i="4"/>
  <c r="W13" i="4"/>
  <c r="N13" i="4"/>
  <c r="M13" i="4"/>
  <c r="L13" i="4"/>
  <c r="K13" i="4"/>
  <c r="BI13" i="4" s="1"/>
  <c r="AU12" i="4"/>
  <c r="AT12" i="4"/>
  <c r="AS12" i="4"/>
  <c r="AR12" i="4"/>
  <c r="AQ12" i="4"/>
  <c r="AP12" i="4"/>
  <c r="AO12" i="4"/>
  <c r="AN12" i="4"/>
  <c r="AM12" i="4"/>
  <c r="AH12" i="4"/>
  <c r="AG12" i="4"/>
  <c r="AF12" i="4"/>
  <c r="AE12" i="4"/>
  <c r="AD12" i="4"/>
  <c r="AC12" i="4"/>
  <c r="AB12" i="4"/>
  <c r="AA12" i="4"/>
  <c r="V12" i="4"/>
  <c r="U12" i="4"/>
  <c r="T12" i="4"/>
  <c r="S12" i="4"/>
  <c r="R12" i="4"/>
  <c r="Q12" i="4"/>
  <c r="P12" i="4"/>
  <c r="O12" i="4"/>
  <c r="I12" i="4"/>
  <c r="H12" i="4"/>
  <c r="G12" i="4"/>
  <c r="BE12" i="4" s="1"/>
  <c r="F12" i="4"/>
  <c r="E12" i="4"/>
  <c r="D12" i="4"/>
  <c r="C12" i="4"/>
  <c r="BA12" i="4" s="1"/>
  <c r="AX11" i="4"/>
  <c r="AW11" i="4"/>
  <c r="AV11" i="4"/>
  <c r="AL11" i="4"/>
  <c r="AK11" i="4"/>
  <c r="AJ11" i="4"/>
  <c r="AI11" i="4"/>
  <c r="Z11" i="4"/>
  <c r="Y11" i="4"/>
  <c r="X11" i="4"/>
  <c r="W11" i="4"/>
  <c r="BI11" i="4" s="1"/>
  <c r="N11" i="4"/>
  <c r="M11" i="4"/>
  <c r="L11" i="4"/>
  <c r="AX10" i="4"/>
  <c r="AW10" i="4"/>
  <c r="AV10" i="4"/>
  <c r="AL10" i="4"/>
  <c r="AK10" i="4"/>
  <c r="AJ10" i="4"/>
  <c r="AI10" i="4"/>
  <c r="AI28" i="4" s="1"/>
  <c r="Z10" i="4"/>
  <c r="Y10" i="4"/>
  <c r="X10" i="4"/>
  <c r="W10" i="4"/>
  <c r="BI10" i="4" s="1"/>
  <c r="N10" i="4"/>
  <c r="M10" i="4"/>
  <c r="L10" i="4"/>
  <c r="AX9" i="4"/>
  <c r="AW9" i="4"/>
  <c r="AV9" i="4"/>
  <c r="AL9" i="4"/>
  <c r="AK9" i="4"/>
  <c r="AJ9" i="4"/>
  <c r="AI9" i="4"/>
  <c r="Z9" i="4"/>
  <c r="Y9" i="4"/>
  <c r="X9" i="4"/>
  <c r="W9" i="4"/>
  <c r="BI9" i="4" s="1"/>
  <c r="N9" i="4"/>
  <c r="M9" i="4"/>
  <c r="L9" i="4"/>
  <c r="J9" i="4"/>
  <c r="AX8" i="4"/>
  <c r="AW8" i="4"/>
  <c r="AV8" i="4"/>
  <c r="AL8" i="4"/>
  <c r="AK8" i="4"/>
  <c r="AJ8" i="4"/>
  <c r="AI8" i="4"/>
  <c r="Z8" i="4"/>
  <c r="Y8" i="4"/>
  <c r="X8" i="4"/>
  <c r="W8" i="4"/>
  <c r="N8" i="4"/>
  <c r="M8" i="4"/>
  <c r="L8" i="4"/>
  <c r="K8" i="4"/>
  <c r="BI8" i="4" s="1"/>
  <c r="AX7" i="4"/>
  <c r="AW7" i="4"/>
  <c r="AV7" i="4"/>
  <c r="AL7" i="4"/>
  <c r="AK7" i="4"/>
  <c r="AJ7" i="4"/>
  <c r="AI7" i="4"/>
  <c r="AI25" i="4" s="1"/>
  <c r="Z7" i="4"/>
  <c r="Y7" i="4"/>
  <c r="X7" i="4"/>
  <c r="W7" i="4"/>
  <c r="N7" i="4"/>
  <c r="M7" i="4"/>
  <c r="L7" i="4"/>
  <c r="K7" i="4"/>
  <c r="BK6" i="4"/>
  <c r="AX6" i="4"/>
  <c r="AW6" i="4"/>
  <c r="AV6" i="4"/>
  <c r="AL6" i="4"/>
  <c r="AK6" i="4"/>
  <c r="AJ6" i="4"/>
  <c r="AI6" i="4"/>
  <c r="Z6" i="4"/>
  <c r="Y6" i="4"/>
  <c r="X6" i="4"/>
  <c r="W6" i="4"/>
  <c r="N6" i="4"/>
  <c r="M6" i="4"/>
  <c r="L6" i="4"/>
  <c r="K6" i="4"/>
  <c r="AX5" i="4"/>
  <c r="AW5" i="4"/>
  <c r="AV5" i="4"/>
  <c r="AL5" i="4"/>
  <c r="AK5" i="4"/>
  <c r="AJ5" i="4"/>
  <c r="AI5" i="4"/>
  <c r="Z5" i="4"/>
  <c r="Y5" i="4"/>
  <c r="X5" i="4"/>
  <c r="W5" i="4"/>
  <c r="N5" i="4"/>
  <c r="M5" i="4"/>
  <c r="L5" i="4"/>
  <c r="K5" i="4"/>
  <c r="BI5" i="4" s="1"/>
  <c r="AX4" i="4"/>
  <c r="AW4" i="4"/>
  <c r="AV4" i="4"/>
  <c r="AL4" i="4"/>
  <c r="AK4" i="4"/>
  <c r="AJ4" i="4"/>
  <c r="AI4" i="4"/>
  <c r="Z4" i="4"/>
  <c r="Y4" i="4"/>
  <c r="X4" i="4"/>
  <c r="W4" i="4"/>
  <c r="N4" i="4"/>
  <c r="M4" i="4"/>
  <c r="L4" i="4"/>
  <c r="K4" i="4"/>
  <c r="BI4" i="4" s="1"/>
  <c r="BY30" i="3"/>
  <c r="BY29" i="3"/>
  <c r="BY28" i="3"/>
  <c r="BY27" i="3"/>
  <c r="BY26" i="3"/>
  <c r="BY25" i="3"/>
  <c r="BY24" i="3"/>
  <c r="BY23" i="3"/>
  <c r="BU30" i="3"/>
  <c r="BU29" i="3"/>
  <c r="BU28" i="3"/>
  <c r="BU27" i="3"/>
  <c r="BU26" i="3"/>
  <c r="BU25" i="3"/>
  <c r="BU24" i="3"/>
  <c r="BU23" i="3"/>
  <c r="BR25" i="3"/>
  <c r="F21" i="3"/>
  <c r="F20" i="3"/>
  <c r="F19" i="3"/>
  <c r="K19" i="3" s="1"/>
  <c r="F18" i="3"/>
  <c r="K18" i="3" s="1"/>
  <c r="F17" i="3"/>
  <c r="F16" i="3"/>
  <c r="F15" i="3"/>
  <c r="K15" i="3" s="1"/>
  <c r="F14" i="3"/>
  <c r="K21" i="3"/>
  <c r="K20" i="3"/>
  <c r="K17" i="3"/>
  <c r="K16" i="3"/>
  <c r="N21" i="3"/>
  <c r="S21" i="3" s="1"/>
  <c r="N20" i="3"/>
  <c r="S20" i="3" s="1"/>
  <c r="N19" i="3"/>
  <c r="S19" i="3" s="1"/>
  <c r="N18" i="3"/>
  <c r="S18" i="3" s="1"/>
  <c r="N17" i="3"/>
  <c r="N16" i="3"/>
  <c r="N15" i="3"/>
  <c r="S15" i="3" s="1"/>
  <c r="V21" i="3"/>
  <c r="AA21" i="3" s="1"/>
  <c r="V20" i="3"/>
  <c r="V19" i="3"/>
  <c r="AA19" i="3" s="1"/>
  <c r="V18" i="3"/>
  <c r="AA18" i="3" s="1"/>
  <c r="V17" i="3"/>
  <c r="V16" i="3"/>
  <c r="V15" i="3"/>
  <c r="AA15" i="3" s="1"/>
  <c r="AA17" i="3"/>
  <c r="AA16" i="3"/>
  <c r="AD21" i="3"/>
  <c r="AI21" i="3" s="1"/>
  <c r="AD20" i="3"/>
  <c r="AI20" i="3" s="1"/>
  <c r="AD19" i="3"/>
  <c r="AD18" i="3"/>
  <c r="AD17" i="3"/>
  <c r="AI17" i="3" s="1"/>
  <c r="AD16" i="3"/>
  <c r="AI16" i="3" s="1"/>
  <c r="AD15" i="3"/>
  <c r="V14" i="3"/>
  <c r="N14" i="3"/>
  <c r="BE29" i="4" l="1"/>
  <c r="BB12" i="4"/>
  <c r="BF12" i="4"/>
  <c r="AU27" i="4"/>
  <c r="BB22" i="4"/>
  <c r="D30" i="4"/>
  <c r="M22" i="4"/>
  <c r="BF22" i="4"/>
  <c r="H30" i="4"/>
  <c r="N22" i="4"/>
  <c r="P30" i="4"/>
  <c r="X22" i="4"/>
  <c r="Y22" i="4"/>
  <c r="T30" i="4"/>
  <c r="Z22" i="4"/>
  <c r="AB30" i="4"/>
  <c r="AJ22" i="4"/>
  <c r="AK22" i="4"/>
  <c r="AF30" i="4"/>
  <c r="AL30" i="4" s="1"/>
  <c r="AL22" i="4"/>
  <c r="AN30" i="4"/>
  <c r="AW22" i="4"/>
  <c r="AV22" i="4"/>
  <c r="AR30" i="4"/>
  <c r="AX22" i="4"/>
  <c r="BB23" i="4"/>
  <c r="M23" i="4"/>
  <c r="BF23" i="4"/>
  <c r="BL23" i="4" s="1"/>
  <c r="N23" i="4"/>
  <c r="Y23" i="4"/>
  <c r="X23" i="4"/>
  <c r="Z23" i="4"/>
  <c r="AJ23" i="4"/>
  <c r="AK23" i="4"/>
  <c r="AL23" i="4"/>
  <c r="AV23" i="4"/>
  <c r="AW23" i="4"/>
  <c r="AX23" i="4"/>
  <c r="BB24" i="4"/>
  <c r="M24" i="4"/>
  <c r="BF24" i="4"/>
  <c r="N24" i="4"/>
  <c r="Y24" i="4"/>
  <c r="X24" i="4"/>
  <c r="Z24" i="4"/>
  <c r="AK24" i="4"/>
  <c r="AJ24" i="4"/>
  <c r="AL24" i="4"/>
  <c r="AV24" i="4"/>
  <c r="AW24" i="4"/>
  <c r="AX24" i="4"/>
  <c r="BB25" i="4"/>
  <c r="BK25" i="4" s="1"/>
  <c r="M25" i="4"/>
  <c r="BF25" i="4"/>
  <c r="N25" i="4"/>
  <c r="X25" i="4"/>
  <c r="Y25" i="4"/>
  <c r="Z25" i="4"/>
  <c r="AK25" i="4"/>
  <c r="AJ25" i="4"/>
  <c r="AL25" i="4"/>
  <c r="AW25" i="4"/>
  <c r="AV25" i="4"/>
  <c r="AX25" i="4"/>
  <c r="BB26" i="4"/>
  <c r="M26" i="4"/>
  <c r="BF26" i="4"/>
  <c r="N26" i="4"/>
  <c r="X26" i="4"/>
  <c r="Y26" i="4"/>
  <c r="Z26" i="4"/>
  <c r="AJ26" i="4"/>
  <c r="AK26" i="4"/>
  <c r="AL26" i="4"/>
  <c r="AW26" i="4"/>
  <c r="AV26" i="4"/>
  <c r="AX26" i="4"/>
  <c r="BB27" i="4"/>
  <c r="M27" i="4"/>
  <c r="BF27" i="4"/>
  <c r="N27" i="4"/>
  <c r="Y28" i="4"/>
  <c r="X28" i="4"/>
  <c r="Z28" i="4"/>
  <c r="AK28" i="4"/>
  <c r="AJ28" i="4"/>
  <c r="AL28" i="4"/>
  <c r="AV28" i="4"/>
  <c r="AW28" i="4"/>
  <c r="AX28" i="4"/>
  <c r="BB29" i="4"/>
  <c r="M29" i="4"/>
  <c r="BF29" i="4"/>
  <c r="BL29" i="4" s="1"/>
  <c r="N29" i="4"/>
  <c r="X29" i="4"/>
  <c r="Y29" i="4"/>
  <c r="Z29" i="4"/>
  <c r="AK29" i="4"/>
  <c r="AJ29" i="4"/>
  <c r="AL29" i="4"/>
  <c r="AW29" i="4"/>
  <c r="AV29" i="4"/>
  <c r="AX29" i="4"/>
  <c r="L23" i="4"/>
  <c r="L27" i="4"/>
  <c r="K29" i="4"/>
  <c r="BI20" i="4"/>
  <c r="AV27" i="4"/>
  <c r="AW27" i="4"/>
  <c r="BF28" i="4"/>
  <c r="N28" i="4"/>
  <c r="BG12" i="4"/>
  <c r="BD12" i="4"/>
  <c r="BC22" i="4"/>
  <c r="E30" i="4"/>
  <c r="BC30" i="4" s="1"/>
  <c r="BG22" i="4"/>
  <c r="I30" i="4"/>
  <c r="BG30" i="4" s="1"/>
  <c r="L24" i="4"/>
  <c r="K24" i="4"/>
  <c r="BI6" i="4"/>
  <c r="BA22" i="4"/>
  <c r="C30" i="4"/>
  <c r="BE22" i="4"/>
  <c r="G30" i="4"/>
  <c r="BE30" i="4" s="1"/>
  <c r="W22" i="4"/>
  <c r="W30" i="4" s="1"/>
  <c r="O30" i="4"/>
  <c r="AU22" i="4"/>
  <c r="AM30" i="4"/>
  <c r="Y27" i="4"/>
  <c r="X27" i="4"/>
  <c r="AJ27" i="4"/>
  <c r="AK27" i="4"/>
  <c r="BB28" i="4"/>
  <c r="M28" i="4"/>
  <c r="L26" i="4"/>
  <c r="BC12" i="4"/>
  <c r="K25" i="4"/>
  <c r="BI25" i="4" s="1"/>
  <c r="BI7" i="4"/>
  <c r="J27" i="4"/>
  <c r="BH27" i="4" s="1"/>
  <c r="BH9" i="4"/>
  <c r="K27" i="4"/>
  <c r="BI18" i="4"/>
  <c r="BD22" i="4"/>
  <c r="F30" i="4"/>
  <c r="BD30" i="4" s="1"/>
  <c r="BH22" i="4"/>
  <c r="BA28" i="4"/>
  <c r="BE28" i="4"/>
  <c r="BI28" i="4"/>
  <c r="L25" i="4"/>
  <c r="L29" i="4"/>
  <c r="BK7" i="4"/>
  <c r="BL19" i="4"/>
  <c r="BK8" i="4"/>
  <c r="BL8" i="4"/>
  <c r="BL14" i="4"/>
  <c r="AI22" i="4"/>
  <c r="BL5" i="4"/>
  <c r="AI27" i="4"/>
  <c r="BL10" i="4"/>
  <c r="BL11" i="4"/>
  <c r="BK16" i="4"/>
  <c r="BL6" i="4"/>
  <c r="AI24" i="4"/>
  <c r="BL9" i="4"/>
  <c r="K22" i="4"/>
  <c r="BJ14" i="4"/>
  <c r="BK14" i="4"/>
  <c r="BL17" i="4"/>
  <c r="BJ13" i="4"/>
  <c r="BL16" i="4"/>
  <c r="BK18" i="4"/>
  <c r="BL7" i="4"/>
  <c r="BJ10" i="4"/>
  <c r="BK15" i="4"/>
  <c r="BL15" i="4"/>
  <c r="BK19" i="4"/>
  <c r="BJ20" i="4"/>
  <c r="BL20" i="4"/>
  <c r="L21" i="4"/>
  <c r="N21" i="4"/>
  <c r="X21" i="4"/>
  <c r="Z21" i="4"/>
  <c r="AK21" i="4"/>
  <c r="AL21" i="4"/>
  <c r="AV21" i="4"/>
  <c r="AX21" i="4"/>
  <c r="BL24" i="4"/>
  <c r="BK27" i="4"/>
  <c r="BK5" i="4"/>
  <c r="K21" i="4"/>
  <c r="BL13" i="4"/>
  <c r="BJ16" i="4"/>
  <c r="BJ17" i="4"/>
  <c r="W21" i="4"/>
  <c r="AI21" i="4"/>
  <c r="BJ7" i="4"/>
  <c r="K26" i="4"/>
  <c r="BI26" i="4" s="1"/>
  <c r="AI26" i="4"/>
  <c r="BK9" i="4"/>
  <c r="BJ4" i="4"/>
  <c r="BL4" i="4"/>
  <c r="K23" i="4"/>
  <c r="AI23" i="4"/>
  <c r="BJ6" i="4"/>
  <c r="BJ11" i="4"/>
  <c r="AK12" i="4"/>
  <c r="AW12" i="4"/>
  <c r="BL25" i="4"/>
  <c r="BK28" i="4"/>
  <c r="BK29" i="4"/>
  <c r="BJ26" i="4"/>
  <c r="BK23" i="4"/>
  <c r="BJ23" i="4"/>
  <c r="BK24" i="4"/>
  <c r="BJ24" i="4"/>
  <c r="BJ8" i="4"/>
  <c r="BJ15" i="4"/>
  <c r="AJ21" i="4"/>
  <c r="BK4" i="4"/>
  <c r="BJ5" i="4"/>
  <c r="BJ9" i="4"/>
  <c r="L12" i="4"/>
  <c r="X12" i="4"/>
  <c r="AJ12" i="4"/>
  <c r="AV12" i="4"/>
  <c r="BK13" i="4"/>
  <c r="BJ18" i="4"/>
  <c r="BJ19" i="4"/>
  <c r="BK20" i="4"/>
  <c r="M21" i="4"/>
  <c r="Y21" i="4"/>
  <c r="AW21" i="4"/>
  <c r="K12" i="4"/>
  <c r="BL12" i="4"/>
  <c r="BL21" i="4"/>
  <c r="BK10" i="4"/>
  <c r="BK11" i="4"/>
  <c r="M12" i="4"/>
  <c r="Y12" i="4"/>
  <c r="W12" i="4"/>
  <c r="AI12" i="4"/>
  <c r="AI29" i="4"/>
  <c r="J12" i="4"/>
  <c r="BH12" i="4" s="1"/>
  <c r="N12" i="4"/>
  <c r="Z12" i="4"/>
  <c r="AL12" i="4"/>
  <c r="AX12" i="4"/>
  <c r="AU21" i="4"/>
  <c r="BD21" i="3"/>
  <c r="BD17" i="3"/>
  <c r="BD20" i="3"/>
  <c r="AA20" i="3"/>
  <c r="BD16" i="3"/>
  <c r="S16" i="3"/>
  <c r="S17" i="3"/>
  <c r="BD18" i="3"/>
  <c r="BD15" i="3"/>
  <c r="BD19" i="3"/>
  <c r="AI18" i="3"/>
  <c r="AI15" i="3"/>
  <c r="AI19" i="3"/>
  <c r="BI12" i="4" l="1"/>
  <c r="AU30" i="4"/>
  <c r="J30" i="4"/>
  <c r="BH30" i="4" s="1"/>
  <c r="BJ25" i="4"/>
  <c r="BI27" i="4"/>
  <c r="BI22" i="4"/>
  <c r="K30" i="4"/>
  <c r="AX30" i="4"/>
  <c r="BI23" i="4"/>
  <c r="BI21" i="4"/>
  <c r="AI30" i="4"/>
  <c r="BI24" i="4"/>
  <c r="BI29" i="4"/>
  <c r="Y30" i="4"/>
  <c r="X30" i="4"/>
  <c r="BA30" i="4"/>
  <c r="Z30" i="4"/>
  <c r="BB30" i="4"/>
  <c r="L30" i="4"/>
  <c r="M30" i="4"/>
  <c r="AJ30" i="4"/>
  <c r="AK30" i="4"/>
  <c r="AW30" i="4"/>
  <c r="AV30" i="4"/>
  <c r="BF30" i="4"/>
  <c r="N30" i="4"/>
  <c r="BJ29" i="4"/>
  <c r="BJ27" i="4"/>
  <c r="BL22" i="4"/>
  <c r="BK22" i="4"/>
  <c r="BL27" i="4"/>
  <c r="BK26" i="4"/>
  <c r="BJ22" i="4"/>
  <c r="BJ28" i="4"/>
  <c r="BL28" i="4"/>
  <c r="BL26" i="4"/>
  <c r="BK21" i="4"/>
  <c r="BJ21" i="4"/>
  <c r="BK12" i="4"/>
  <c r="BJ12" i="4"/>
  <c r="BI30" i="4" l="1"/>
  <c r="BJ30" i="4"/>
  <c r="BK30" i="4"/>
  <c r="BL30" i="4"/>
  <c r="BX30" i="3" l="1"/>
  <c r="BW30" i="3"/>
  <c r="BV30" i="3"/>
  <c r="BT30" i="3"/>
  <c r="BS30" i="3"/>
  <c r="BR30" i="3"/>
  <c r="BO30" i="3"/>
  <c r="BN30" i="3"/>
  <c r="BM30" i="3"/>
  <c r="BL30" i="3"/>
  <c r="BK30" i="3"/>
  <c r="BJ30" i="3"/>
  <c r="BI30" i="3"/>
  <c r="BH30" i="3"/>
  <c r="BG30" i="3"/>
  <c r="BF30" i="3"/>
  <c r="BE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H30" i="3"/>
  <c r="AG30" i="3"/>
  <c r="AF30" i="3"/>
  <c r="AE30" i="3"/>
  <c r="AC30" i="3"/>
  <c r="AB30" i="3"/>
  <c r="Z30" i="3"/>
  <c r="Y30" i="3"/>
  <c r="X30" i="3"/>
  <c r="W30" i="3"/>
  <c r="U30" i="3"/>
  <c r="T30" i="3"/>
  <c r="R30" i="3"/>
  <c r="Q30" i="3"/>
  <c r="P30" i="3"/>
  <c r="O30" i="3"/>
  <c r="M30" i="3"/>
  <c r="L30" i="3"/>
  <c r="J30" i="3"/>
  <c r="I30" i="3"/>
  <c r="H30" i="3"/>
  <c r="G30" i="3"/>
  <c r="E30" i="3"/>
  <c r="D30" i="3"/>
  <c r="BX29" i="3"/>
  <c r="BW29" i="3"/>
  <c r="BV29" i="3"/>
  <c r="BT29" i="3"/>
  <c r="BS29" i="3"/>
  <c r="BR29" i="3"/>
  <c r="BO29" i="3"/>
  <c r="BN29" i="3"/>
  <c r="BM29" i="3"/>
  <c r="BL29" i="3"/>
  <c r="BK29" i="3"/>
  <c r="BJ29" i="3"/>
  <c r="BI29" i="3"/>
  <c r="BH29" i="3"/>
  <c r="BG29" i="3"/>
  <c r="BF29" i="3"/>
  <c r="BE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H29" i="3"/>
  <c r="AG29" i="3"/>
  <c r="AF29" i="3"/>
  <c r="AE29" i="3"/>
  <c r="AC29" i="3"/>
  <c r="AB29" i="3"/>
  <c r="Z29" i="3"/>
  <c r="Y29" i="3"/>
  <c r="X29" i="3"/>
  <c r="W29" i="3"/>
  <c r="U29" i="3"/>
  <c r="T29" i="3"/>
  <c r="R29" i="3"/>
  <c r="Q29" i="3"/>
  <c r="P29" i="3"/>
  <c r="O29" i="3"/>
  <c r="M29" i="3"/>
  <c r="L29" i="3"/>
  <c r="J29" i="3"/>
  <c r="I29" i="3"/>
  <c r="H29" i="3"/>
  <c r="G29" i="3"/>
  <c r="E29" i="3"/>
  <c r="D29" i="3"/>
  <c r="BX28" i="3"/>
  <c r="BW28" i="3"/>
  <c r="BV28" i="3"/>
  <c r="BT28" i="3"/>
  <c r="BS28" i="3"/>
  <c r="BR28" i="3"/>
  <c r="BO28" i="3"/>
  <c r="BN28" i="3"/>
  <c r="BM28" i="3"/>
  <c r="BL28" i="3"/>
  <c r="BK28" i="3"/>
  <c r="BJ28" i="3"/>
  <c r="BI28" i="3"/>
  <c r="BH28" i="3"/>
  <c r="BG28" i="3"/>
  <c r="BF28" i="3"/>
  <c r="BE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H28" i="3"/>
  <c r="AG28" i="3"/>
  <c r="AF28" i="3"/>
  <c r="AE28" i="3"/>
  <c r="AC28" i="3"/>
  <c r="AB28" i="3"/>
  <c r="Z28" i="3"/>
  <c r="Y28" i="3"/>
  <c r="X28" i="3"/>
  <c r="W28" i="3"/>
  <c r="U28" i="3"/>
  <c r="T28" i="3"/>
  <c r="R28" i="3"/>
  <c r="Q28" i="3"/>
  <c r="P28" i="3"/>
  <c r="O28" i="3"/>
  <c r="M28" i="3"/>
  <c r="L28" i="3"/>
  <c r="J28" i="3"/>
  <c r="I28" i="3"/>
  <c r="H28" i="3"/>
  <c r="G28" i="3"/>
  <c r="E28" i="3"/>
  <c r="D28" i="3"/>
  <c r="BX27" i="3"/>
  <c r="BW27" i="3"/>
  <c r="BV27" i="3"/>
  <c r="BT27" i="3"/>
  <c r="BS27" i="3"/>
  <c r="BR27" i="3"/>
  <c r="BO27" i="3"/>
  <c r="BN27" i="3"/>
  <c r="BM27" i="3"/>
  <c r="BL27" i="3"/>
  <c r="BK27" i="3"/>
  <c r="BJ27" i="3"/>
  <c r="BI27" i="3"/>
  <c r="BH27" i="3"/>
  <c r="BG27" i="3"/>
  <c r="BF27" i="3"/>
  <c r="BE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H27" i="3"/>
  <c r="AG27" i="3"/>
  <c r="AF27" i="3"/>
  <c r="AE27" i="3"/>
  <c r="AC27" i="3"/>
  <c r="AB27" i="3"/>
  <c r="Z27" i="3"/>
  <c r="Y27" i="3"/>
  <c r="X27" i="3"/>
  <c r="W27" i="3"/>
  <c r="U27" i="3"/>
  <c r="T27" i="3"/>
  <c r="R27" i="3"/>
  <c r="Q27" i="3"/>
  <c r="P27" i="3"/>
  <c r="O27" i="3"/>
  <c r="M27" i="3"/>
  <c r="L27" i="3"/>
  <c r="J27" i="3"/>
  <c r="I27" i="3"/>
  <c r="H27" i="3"/>
  <c r="G27" i="3"/>
  <c r="E27" i="3"/>
  <c r="D27" i="3"/>
  <c r="BX26" i="3"/>
  <c r="BW26" i="3"/>
  <c r="BV26" i="3"/>
  <c r="BT26" i="3"/>
  <c r="BS26" i="3"/>
  <c r="BR26" i="3"/>
  <c r="BO26" i="3"/>
  <c r="BN26" i="3"/>
  <c r="BM26" i="3"/>
  <c r="BL26" i="3"/>
  <c r="BK26" i="3"/>
  <c r="BJ26" i="3"/>
  <c r="BI26" i="3"/>
  <c r="BH26" i="3"/>
  <c r="BG26" i="3"/>
  <c r="BF26" i="3"/>
  <c r="BE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H26" i="3"/>
  <c r="AG26" i="3"/>
  <c r="AF26" i="3"/>
  <c r="AE26" i="3"/>
  <c r="AC26" i="3"/>
  <c r="AB26" i="3"/>
  <c r="Z26" i="3"/>
  <c r="Y26" i="3"/>
  <c r="X26" i="3"/>
  <c r="W26" i="3"/>
  <c r="U26" i="3"/>
  <c r="T26" i="3"/>
  <c r="R26" i="3"/>
  <c r="Q26" i="3"/>
  <c r="P26" i="3"/>
  <c r="O26" i="3"/>
  <c r="M26" i="3"/>
  <c r="L26" i="3"/>
  <c r="J26" i="3"/>
  <c r="I26" i="3"/>
  <c r="H26" i="3"/>
  <c r="G26" i="3"/>
  <c r="E26" i="3"/>
  <c r="D26" i="3"/>
  <c r="BX25" i="3"/>
  <c r="BW25" i="3"/>
  <c r="BV25" i="3"/>
  <c r="BT25" i="3"/>
  <c r="BS25" i="3"/>
  <c r="BO25" i="3"/>
  <c r="BN25" i="3"/>
  <c r="BM25" i="3"/>
  <c r="BL25" i="3"/>
  <c r="BK25" i="3"/>
  <c r="BJ25" i="3"/>
  <c r="BI25" i="3"/>
  <c r="BH25" i="3"/>
  <c r="BG25" i="3"/>
  <c r="BF25" i="3"/>
  <c r="BE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H25" i="3"/>
  <c r="AG25" i="3"/>
  <c r="AF25" i="3"/>
  <c r="AE25" i="3"/>
  <c r="AC25" i="3"/>
  <c r="AB25" i="3"/>
  <c r="Z25" i="3"/>
  <c r="Y25" i="3"/>
  <c r="X25" i="3"/>
  <c r="W25" i="3"/>
  <c r="U25" i="3"/>
  <c r="T25" i="3"/>
  <c r="R25" i="3"/>
  <c r="Q25" i="3"/>
  <c r="P25" i="3"/>
  <c r="O25" i="3"/>
  <c r="M25" i="3"/>
  <c r="L25" i="3"/>
  <c r="J25" i="3"/>
  <c r="I25" i="3"/>
  <c r="H25" i="3"/>
  <c r="G25" i="3"/>
  <c r="E25" i="3"/>
  <c r="D25" i="3"/>
  <c r="BX24" i="3"/>
  <c r="BW24" i="3"/>
  <c r="BV24" i="3"/>
  <c r="BT24" i="3"/>
  <c r="BS24" i="3"/>
  <c r="BR24" i="3"/>
  <c r="BO24" i="3"/>
  <c r="BN24" i="3"/>
  <c r="BM24" i="3"/>
  <c r="BL24" i="3"/>
  <c r="BK24" i="3"/>
  <c r="BJ24" i="3"/>
  <c r="BI24" i="3"/>
  <c r="BH24" i="3"/>
  <c r="BG24" i="3"/>
  <c r="BF24" i="3"/>
  <c r="BE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H24" i="3"/>
  <c r="AG24" i="3"/>
  <c r="AF24" i="3"/>
  <c r="AE24" i="3"/>
  <c r="AC24" i="3"/>
  <c r="AB24" i="3"/>
  <c r="Z24" i="3"/>
  <c r="Y24" i="3"/>
  <c r="X24" i="3"/>
  <c r="W24" i="3"/>
  <c r="U24" i="3"/>
  <c r="T24" i="3"/>
  <c r="R24" i="3"/>
  <c r="Q24" i="3"/>
  <c r="P24" i="3"/>
  <c r="O24" i="3"/>
  <c r="M24" i="3"/>
  <c r="L24" i="3"/>
  <c r="J24" i="3"/>
  <c r="I24" i="3"/>
  <c r="H24" i="3"/>
  <c r="G24" i="3"/>
  <c r="E24" i="3"/>
  <c r="D24" i="3"/>
  <c r="BX23" i="3"/>
  <c r="BW23" i="3"/>
  <c r="BV23" i="3"/>
  <c r="BT23" i="3"/>
  <c r="BS23" i="3"/>
  <c r="BR23" i="3"/>
  <c r="BO23" i="3"/>
  <c r="BN23" i="3"/>
  <c r="BM23" i="3"/>
  <c r="BL23" i="3"/>
  <c r="BK23" i="3"/>
  <c r="BJ23" i="3"/>
  <c r="BI23" i="3"/>
  <c r="BH23" i="3"/>
  <c r="BG23" i="3"/>
  <c r="BF23" i="3"/>
  <c r="BE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H23" i="3"/>
  <c r="AG23" i="3"/>
  <c r="AF23" i="3"/>
  <c r="AE23" i="3"/>
  <c r="AC23" i="3"/>
  <c r="AB23" i="3"/>
  <c r="Z23" i="3"/>
  <c r="Y23" i="3"/>
  <c r="X23" i="3"/>
  <c r="W23" i="3"/>
  <c r="U23" i="3"/>
  <c r="T23" i="3"/>
  <c r="R23" i="3"/>
  <c r="Q23" i="3"/>
  <c r="P23" i="3"/>
  <c r="O23" i="3"/>
  <c r="M23" i="3"/>
  <c r="L23" i="3"/>
  <c r="J23" i="3"/>
  <c r="I23" i="3"/>
  <c r="H23" i="3"/>
  <c r="G23" i="3"/>
  <c r="E23" i="3"/>
  <c r="D23" i="3"/>
  <c r="BY22" i="3"/>
  <c r="BX22" i="3"/>
  <c r="BW22" i="3"/>
  <c r="BV22" i="3"/>
  <c r="BU22" i="3"/>
  <c r="BT22" i="3"/>
  <c r="BS22" i="3"/>
  <c r="BR22" i="3"/>
  <c r="BO22" i="3"/>
  <c r="BN22" i="3"/>
  <c r="BM22" i="3"/>
  <c r="BL22" i="3"/>
  <c r="BK22" i="3"/>
  <c r="BJ22" i="3"/>
  <c r="BI22" i="3"/>
  <c r="BH22" i="3"/>
  <c r="BG22" i="3"/>
  <c r="BF22" i="3"/>
  <c r="BE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H22" i="3"/>
  <c r="AG22" i="3"/>
  <c r="AF22" i="3"/>
  <c r="AE22" i="3"/>
  <c r="AC22" i="3"/>
  <c r="AB22" i="3"/>
  <c r="Z22" i="3"/>
  <c r="Y22" i="3"/>
  <c r="X22" i="3"/>
  <c r="W22" i="3"/>
  <c r="U22" i="3"/>
  <c r="T22" i="3"/>
  <c r="R22" i="3"/>
  <c r="Q22" i="3"/>
  <c r="P22" i="3"/>
  <c r="O22" i="3"/>
  <c r="M22" i="3"/>
  <c r="L22" i="3"/>
  <c r="J22" i="3"/>
  <c r="I22" i="3"/>
  <c r="H22" i="3"/>
  <c r="G22" i="3"/>
  <c r="E22" i="3"/>
  <c r="D22" i="3"/>
  <c r="BQ14" i="3"/>
  <c r="BQ22" i="3" s="1"/>
  <c r="BP14" i="3"/>
  <c r="BP22" i="3" s="1"/>
  <c r="BB14" i="3"/>
  <c r="BB22" i="3" s="1"/>
  <c r="BA14" i="3"/>
  <c r="BA22" i="3" s="1"/>
  <c r="AD14" i="3"/>
  <c r="AD22" i="3" s="1"/>
  <c r="AA14" i="3"/>
  <c r="AA22" i="3" s="1"/>
  <c r="N22" i="3"/>
  <c r="BY13" i="3"/>
  <c r="BX13" i="3"/>
  <c r="BW13" i="3"/>
  <c r="BV13" i="3"/>
  <c r="BU13" i="3"/>
  <c r="BT13" i="3"/>
  <c r="BS13" i="3"/>
  <c r="BR13" i="3"/>
  <c r="BO13" i="3"/>
  <c r="BN13" i="3"/>
  <c r="BM13" i="3"/>
  <c r="BL13" i="3"/>
  <c r="BK13" i="3"/>
  <c r="BJ13" i="3"/>
  <c r="BI13" i="3"/>
  <c r="BH13" i="3"/>
  <c r="BG13" i="3"/>
  <c r="BF13" i="3"/>
  <c r="BE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H13" i="3"/>
  <c r="AG13" i="3"/>
  <c r="AF13" i="3"/>
  <c r="AE13" i="3"/>
  <c r="AC13" i="3"/>
  <c r="AB13" i="3"/>
  <c r="Z13" i="3"/>
  <c r="Y13" i="3"/>
  <c r="X13" i="3"/>
  <c r="W13" i="3"/>
  <c r="U13" i="3"/>
  <c r="T13" i="3"/>
  <c r="R13" i="3"/>
  <c r="Q13" i="3"/>
  <c r="P13" i="3"/>
  <c r="O13" i="3"/>
  <c r="M13" i="3"/>
  <c r="L13" i="3"/>
  <c r="J13" i="3"/>
  <c r="I13" i="3"/>
  <c r="H13" i="3"/>
  <c r="G13" i="3"/>
  <c r="E13" i="3"/>
  <c r="D13" i="3"/>
  <c r="C13" i="3"/>
  <c r="BQ12" i="3"/>
  <c r="BQ30" i="3" s="1"/>
  <c r="BP12" i="3"/>
  <c r="BP30" i="3" s="1"/>
  <c r="BB12" i="3"/>
  <c r="BB30" i="3" s="1"/>
  <c r="BA12" i="3"/>
  <c r="AD12" i="3"/>
  <c r="AD30" i="3" s="1"/>
  <c r="V12" i="3"/>
  <c r="V30" i="3" s="1"/>
  <c r="N12" i="3"/>
  <c r="N30" i="3" s="1"/>
  <c r="F12" i="3"/>
  <c r="F30" i="3" s="1"/>
  <c r="BQ11" i="3"/>
  <c r="BQ29" i="3" s="1"/>
  <c r="BP11" i="3"/>
  <c r="BP29" i="3" s="1"/>
  <c r="BB11" i="3"/>
  <c r="BB29" i="3" s="1"/>
  <c r="BA11" i="3"/>
  <c r="BA29" i="3" s="1"/>
  <c r="AD11" i="3"/>
  <c r="V11" i="3"/>
  <c r="V29" i="3" s="1"/>
  <c r="N11" i="3"/>
  <c r="F11" i="3"/>
  <c r="F29" i="3" s="1"/>
  <c r="BQ10" i="3"/>
  <c r="BQ28" i="3" s="1"/>
  <c r="BP10" i="3"/>
  <c r="BP28" i="3" s="1"/>
  <c r="BB10" i="3"/>
  <c r="BB28" i="3" s="1"/>
  <c r="BA10" i="3"/>
  <c r="BA28" i="3" s="1"/>
  <c r="AD10" i="3"/>
  <c r="AD28" i="3" s="1"/>
  <c r="V10" i="3"/>
  <c r="V28" i="3" s="1"/>
  <c r="N10" i="3"/>
  <c r="S10" i="3" s="1"/>
  <c r="S28" i="3" s="1"/>
  <c r="F10" i="3"/>
  <c r="BQ9" i="3"/>
  <c r="BQ27" i="3" s="1"/>
  <c r="BP9" i="3"/>
  <c r="BP27" i="3" s="1"/>
  <c r="BB9" i="3"/>
  <c r="BB27" i="3" s="1"/>
  <c r="BA9" i="3"/>
  <c r="BA27" i="3" s="1"/>
  <c r="AD9" i="3"/>
  <c r="AD27" i="3" s="1"/>
  <c r="V9" i="3"/>
  <c r="N9" i="3"/>
  <c r="N27" i="3" s="1"/>
  <c r="F9" i="3"/>
  <c r="BQ8" i="3"/>
  <c r="BQ26" i="3" s="1"/>
  <c r="BP8" i="3"/>
  <c r="BP26" i="3" s="1"/>
  <c r="BB8" i="3"/>
  <c r="BB26" i="3" s="1"/>
  <c r="BA8" i="3"/>
  <c r="AD8" i="3"/>
  <c r="AD26" i="3" s="1"/>
  <c r="V8" i="3"/>
  <c r="V26" i="3" s="1"/>
  <c r="N8" i="3"/>
  <c r="N26" i="3" s="1"/>
  <c r="F8" i="3"/>
  <c r="F26" i="3" s="1"/>
  <c r="BQ7" i="3"/>
  <c r="BQ25" i="3" s="1"/>
  <c r="BP7" i="3"/>
  <c r="BP25" i="3" s="1"/>
  <c r="BB7" i="3"/>
  <c r="BB25" i="3" s="1"/>
  <c r="BA7" i="3"/>
  <c r="BA25" i="3" s="1"/>
  <c r="AD7" i="3"/>
  <c r="AD25" i="3" s="1"/>
  <c r="V7" i="3"/>
  <c r="N7" i="3"/>
  <c r="N25" i="3" s="1"/>
  <c r="F7" i="3"/>
  <c r="BQ6" i="3"/>
  <c r="BQ24" i="3" s="1"/>
  <c r="BP6" i="3"/>
  <c r="BP24" i="3" s="1"/>
  <c r="BB6" i="3"/>
  <c r="BB24" i="3" s="1"/>
  <c r="BA6" i="3"/>
  <c r="AD6" i="3"/>
  <c r="AD24" i="3" s="1"/>
  <c r="V6" i="3"/>
  <c r="V24" i="3" s="1"/>
  <c r="N6" i="3"/>
  <c r="F6" i="3"/>
  <c r="F24" i="3" s="1"/>
  <c r="BQ5" i="3"/>
  <c r="BP5" i="3"/>
  <c r="BB5" i="3"/>
  <c r="BA5" i="3"/>
  <c r="AD5" i="3"/>
  <c r="V5" i="3"/>
  <c r="N5" i="3"/>
  <c r="F5" i="3"/>
  <c r="K5" i="3" s="1"/>
  <c r="D31" i="3" l="1"/>
  <c r="I31" i="3"/>
  <c r="BR31" i="3"/>
  <c r="BV31" i="3"/>
  <c r="K11" i="3"/>
  <c r="K29" i="3" s="1"/>
  <c r="BA23" i="3"/>
  <c r="K10" i="3"/>
  <c r="K28" i="3" s="1"/>
  <c r="P31" i="3"/>
  <c r="AP31" i="3"/>
  <c r="AI14" i="3"/>
  <c r="AI22" i="3" s="1"/>
  <c r="S7" i="3"/>
  <c r="S25" i="3" s="1"/>
  <c r="U31" i="3"/>
  <c r="V23" i="3"/>
  <c r="BP23" i="3"/>
  <c r="BP31" i="3" s="1"/>
  <c r="BB13" i="3"/>
  <c r="K8" i="3"/>
  <c r="K26" i="3" s="1"/>
  <c r="BD11" i="3"/>
  <c r="S12" i="3"/>
  <c r="S30" i="3" s="1"/>
  <c r="AZ31" i="3"/>
  <c r="BG31" i="3"/>
  <c r="BK31" i="3"/>
  <c r="BO31" i="3"/>
  <c r="BU31" i="3"/>
  <c r="AA8" i="3"/>
  <c r="AA26" i="3" s="1"/>
  <c r="F23" i="3"/>
  <c r="S8" i="3"/>
  <c r="S26" i="3" s="1"/>
  <c r="AI8" i="3"/>
  <c r="AI26" i="3" s="1"/>
  <c r="S9" i="3"/>
  <c r="S27" i="3" s="1"/>
  <c r="H31" i="3"/>
  <c r="M31" i="3"/>
  <c r="R31" i="3"/>
  <c r="X31" i="3"/>
  <c r="AC31" i="3"/>
  <c r="AH31" i="3"/>
  <c r="AN31" i="3"/>
  <c r="AR31" i="3"/>
  <c r="AV31" i="3"/>
  <c r="AB31" i="3"/>
  <c r="AA5" i="3"/>
  <c r="AA23" i="3" s="1"/>
  <c r="BC5" i="3"/>
  <c r="K6" i="3"/>
  <c r="K24" i="3" s="1"/>
  <c r="AA6" i="3"/>
  <c r="AA24" i="3" s="1"/>
  <c r="AA10" i="3"/>
  <c r="AA28" i="3" s="1"/>
  <c r="BC10" i="3"/>
  <c r="BC28" i="3" s="1"/>
  <c r="S14" i="3"/>
  <c r="S22" i="3" s="1"/>
  <c r="O31" i="3"/>
  <c r="T31" i="3"/>
  <c r="Y31" i="3"/>
  <c r="AE31" i="3"/>
  <c r="AK31" i="3"/>
  <c r="AO31" i="3"/>
  <c r="AS31" i="3"/>
  <c r="AW31" i="3"/>
  <c r="L31" i="3"/>
  <c r="E31" i="3"/>
  <c r="J31" i="3"/>
  <c r="AF31" i="3"/>
  <c r="AL31" i="3"/>
  <c r="AT31" i="3"/>
  <c r="AX31" i="3"/>
  <c r="BD5" i="3"/>
  <c r="BD6" i="3"/>
  <c r="BD24" i="3" s="1"/>
  <c r="S6" i="3"/>
  <c r="S24" i="3" s="1"/>
  <c r="AI6" i="3"/>
  <c r="AI24" i="3" s="1"/>
  <c r="AI7" i="3"/>
  <c r="AI25" i="3" s="1"/>
  <c r="AI9" i="3"/>
  <c r="AI27" i="3" s="1"/>
  <c r="AA11" i="3"/>
  <c r="AA29" i="3" s="1"/>
  <c r="BC11" i="3"/>
  <c r="BC29" i="3" s="1"/>
  <c r="AI12" i="3"/>
  <c r="AI30" i="3" s="1"/>
  <c r="BY31" i="3"/>
  <c r="G31" i="3"/>
  <c r="W31" i="3"/>
  <c r="AM31" i="3"/>
  <c r="AQ31" i="3"/>
  <c r="AU31" i="3"/>
  <c r="AY31" i="3"/>
  <c r="BF31" i="3"/>
  <c r="BJ31" i="3"/>
  <c r="BN31" i="3"/>
  <c r="BT31" i="3"/>
  <c r="BX31" i="3"/>
  <c r="BE31" i="3"/>
  <c r="BI31" i="3"/>
  <c r="BM31" i="3"/>
  <c r="F27" i="3"/>
  <c r="BD9" i="3"/>
  <c r="K9" i="3"/>
  <c r="BA24" i="3"/>
  <c r="BC6" i="3"/>
  <c r="BC24" i="3" s="1"/>
  <c r="F25" i="3"/>
  <c r="BD7" i="3"/>
  <c r="K7" i="3"/>
  <c r="BA26" i="3"/>
  <c r="BC8" i="3"/>
  <c r="BC26" i="3" s="1"/>
  <c r="BA13" i="3"/>
  <c r="BD14" i="3"/>
  <c r="K14" i="3"/>
  <c r="V22" i="3"/>
  <c r="V25" i="3"/>
  <c r="AA7" i="3"/>
  <c r="AD23" i="3"/>
  <c r="AD13" i="3"/>
  <c r="AI5" i="3"/>
  <c r="BQ13" i="3"/>
  <c r="AD29" i="3"/>
  <c r="AI11" i="3"/>
  <c r="AI29" i="3" s="1"/>
  <c r="BP13" i="3"/>
  <c r="N23" i="3"/>
  <c r="N13" i="3"/>
  <c r="S5" i="3"/>
  <c r="V27" i="3"/>
  <c r="AA9" i="3"/>
  <c r="AA27" i="3" s="1"/>
  <c r="N29" i="3"/>
  <c r="S11" i="3"/>
  <c r="S29" i="3" s="1"/>
  <c r="BA30" i="3"/>
  <c r="BC12" i="3"/>
  <c r="BC30" i="3" s="1"/>
  <c r="F22" i="3"/>
  <c r="BC7" i="3"/>
  <c r="BC25" i="3" s="1"/>
  <c r="BC9" i="3"/>
  <c r="BC27" i="3" s="1"/>
  <c r="BD10" i="3"/>
  <c r="BC14" i="3"/>
  <c r="BH31" i="3"/>
  <c r="BL31" i="3"/>
  <c r="N24" i="3"/>
  <c r="N28" i="3"/>
  <c r="BB23" i="3"/>
  <c r="BB31" i="3" s="1"/>
  <c r="BQ23" i="3"/>
  <c r="BQ31" i="3" s="1"/>
  <c r="AI10" i="3"/>
  <c r="AI28" i="3" s="1"/>
  <c r="K12" i="3"/>
  <c r="AA12" i="3"/>
  <c r="AA30" i="3" s="1"/>
  <c r="Q31" i="3"/>
  <c r="AG31" i="3"/>
  <c r="BS31" i="3"/>
  <c r="BW31" i="3"/>
  <c r="F28" i="3"/>
  <c r="BD8" i="3"/>
  <c r="BD12" i="3"/>
  <c r="F13" i="3"/>
  <c r="V13" i="3"/>
  <c r="Z31" i="3"/>
  <c r="BD29" i="3" l="1"/>
  <c r="AJ8" i="3"/>
  <c r="AD31" i="3"/>
  <c r="BA31" i="3"/>
  <c r="AJ6" i="3"/>
  <c r="V31" i="3"/>
  <c r="N31" i="3"/>
  <c r="K27" i="3"/>
  <c r="AJ9" i="3"/>
  <c r="BD26" i="3"/>
  <c r="S23" i="3"/>
  <c r="S31" i="3" s="1"/>
  <c r="S13" i="3"/>
  <c r="AJ5" i="3"/>
  <c r="K22" i="3"/>
  <c r="AJ14" i="3"/>
  <c r="K23" i="3"/>
  <c r="K25" i="3"/>
  <c r="AJ7" i="3"/>
  <c r="K13" i="3"/>
  <c r="BD30" i="3"/>
  <c r="K30" i="3"/>
  <c r="AJ12" i="3"/>
  <c r="BD28" i="3"/>
  <c r="AI13" i="3"/>
  <c r="AI23" i="3"/>
  <c r="AI31" i="3" s="1"/>
  <c r="AA25" i="3"/>
  <c r="AA31" i="3" s="1"/>
  <c r="AA13" i="3"/>
  <c r="BC22" i="3"/>
  <c r="BC23" i="3"/>
  <c r="BC31" i="3" s="1"/>
  <c r="BD22" i="3"/>
  <c r="BD13" i="3"/>
  <c r="BC13" i="3"/>
  <c r="AJ11" i="3"/>
  <c r="AJ10" i="3"/>
  <c r="BD25" i="3"/>
  <c r="F31" i="3"/>
  <c r="BD27" i="3"/>
  <c r="BD23" i="3"/>
  <c r="AJ26" i="3" l="1"/>
  <c r="AJ24" i="3"/>
  <c r="AJ27" i="3"/>
  <c r="BD31" i="3"/>
  <c r="AJ28" i="3"/>
  <c r="AJ30" i="3"/>
  <c r="K31" i="3"/>
  <c r="AJ23" i="3"/>
  <c r="AJ13" i="3"/>
  <c r="AJ29" i="3"/>
  <c r="AJ22" i="3"/>
  <c r="AJ25" i="3"/>
  <c r="AJ31" i="3" l="1"/>
</calcChain>
</file>

<file path=xl/sharedStrings.xml><?xml version="1.0" encoding="utf-8"?>
<sst xmlns="http://schemas.openxmlformats.org/spreadsheetml/2006/main" count="272" uniqueCount="102">
  <si>
    <t>PAKISTAN</t>
  </si>
  <si>
    <t>BLOCK 3: PRESUMPTIVE TB CASES IDENTIFICATION AND LABORATORY DIAGNOSTIC ACTIVITY</t>
  </si>
  <si>
    <t>BLOCK 4: BACTERIOLOGICALLY CONFIRMED TB CASES WITH DST RESULTS FOR RIFAMPICIN</t>
  </si>
  <si>
    <t>Block 5: TB/HIV Activities</t>
  </si>
  <si>
    <t>Block 6: CONTACT TRACING HH*</t>
  </si>
  <si>
    <t>BACTERIOLOGICALLY POSITIVE (B+ve)</t>
  </si>
  <si>
    <t>CLINICALLY DIAGNOSED (B-ve)</t>
  </si>
  <si>
    <t>BACTRIOLOGICALLY CONFIRMED</t>
  </si>
  <si>
    <t xml:space="preserve">  CLINICALLY DIAGNOSED</t>
  </si>
  <si>
    <t>PROVINCE</t>
  </si>
  <si>
    <t>DOTS POPULATION</t>
  </si>
  <si>
    <t>B+ve
(N+R)</t>
  </si>
  <si>
    <t>PREVIOUSLY TREATED (EXCLUDING RELAPSE)</t>
  </si>
  <si>
    <t>PREVIOUSLY TREATED WITH UNKNOWN HISTORY</t>
  </si>
  <si>
    <t>TOTAL</t>
  </si>
  <si>
    <t>B-ve 
(N+R)</t>
  </si>
  <si>
    <t>EP +ve (N+R)</t>
  </si>
  <si>
    <t>EP-ve (N+R)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</si>
  <si>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</si>
  <si>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</si>
  <si>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</si>
  <si>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</si>
  <si>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</si>
  <si>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</si>
  <si>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</si>
  <si>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</si>
  <si>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</si>
  <si>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N+R</t>
  </si>
  <si>
    <t>TOTAL NEW OPD IN QUARTER</t>
  </si>
  <si>
    <t>NO. OF PRESUMPTIVE TB CASES IDENTIFIED</t>
  </si>
  <si>
    <t>NO. OF PRESUMPTIVE TB PATIENTS TESTED USING AFB SM. AND/OR XPERT</t>
  </si>
  <si>
    <t>AMONG PRESUMPTIVE TB CASES TESTED THOSE DETECTED HAVING BACTRIOLOGICAL CONFIRMED TB</t>
  </si>
  <si>
    <t>NO OF NEW AND RELASPE TB CASES TESTED USING XPERT(B+ AND CLINICALLY DIAGNOSED FROM TB REGISTER)</t>
  </si>
  <si>
    <t>NEW</t>
  </si>
  <si>
    <t>RELASPE</t>
  </si>
  <si>
    <t>PREVIOUSLY TREARED</t>
  </si>
  <si>
    <t>PATIENTS TESTED FOR HIV AT THE TIME OF TB DIAGNOSIS OR WITH KNOWN HIV STATUS AT THE TIME OF TB DIAGNOSIS</t>
  </si>
  <si>
    <t>HIV POSITIVE TB PATIENTS</t>
  </si>
  <si>
    <t>HIV POSITIVE TB PATIENTS ON ART</t>
  </si>
  <si>
    <t>HIV-POSITIVE PATIENTS ON INH PROPHYLAXIS</t>
  </si>
  <si>
    <t>NO OF B+ PTB INDEX CASES WHOSE HH CONTACT WERE SCREENED</t>
  </si>
  <si>
    <t xml:space="preserve">NO. OF HH CONTACTS SCREENED </t>
  </si>
  <si>
    <t>NO. OF CONFIRMED TB CASES DETECTED</t>
  </si>
  <si>
    <t>NO. OF CONTACTS PUT ON INH PROPHYLAXIS (CHILDREN&lt;5YEARS)</t>
  </si>
  <si>
    <t>TREATMENT AFTER FAILURE</t>
  </si>
  <si>
    <t xml:space="preserve">LOST TO FOLLOW UP </t>
  </si>
  <si>
    <t>OTHERS B+</t>
  </si>
  <si>
    <t xml:space="preserve">TREATMENT AFTER FAILURE </t>
  </si>
  <si>
    <t>OTHERS B-ve</t>
  </si>
  <si>
    <t>LOST TO FOLLOW UP</t>
  </si>
  <si>
    <t xml:space="preserve">OTHERS </t>
  </si>
  <si>
    <t>Male (♂)</t>
  </si>
  <si>
    <t>Female(♀)</t>
  </si>
  <si>
    <t>NUMBER TB CASES WITH RIFAMPICIN RESULTS</t>
  </si>
  <si>
    <t>NUMBER DETECTED WITH RIFAMPICIN RESISTANCE (RR)</t>
  </si>
  <si>
    <t>Balochistan</t>
  </si>
  <si>
    <t>FATA</t>
  </si>
  <si>
    <t>GB</t>
  </si>
  <si>
    <t>Punjab</t>
  </si>
  <si>
    <t>Sindh</t>
  </si>
  <si>
    <t>ICT</t>
  </si>
  <si>
    <t>Pakistan</t>
  </si>
  <si>
    <t>BACTERIOLOGICALLY CONFIRMED B+ (N+R)</t>
  </si>
  <si>
    <t>CLINICALLY DIAGNOSED (NEW &amp; RELAPSE)</t>
  </si>
  <si>
    <t>EXTRA-PULMONARY</t>
  </si>
  <si>
    <t>RE-TREATMENT (EXCLUDING RELAPSE)</t>
  </si>
  <si>
    <t>Province</t>
  </si>
  <si>
    <t>NUMBER OF CASES NOTIFIED IN TB 07</t>
  </si>
  <si>
    <t>TREATMENT OUTCOMES</t>
  </si>
  <si>
    <t>MOVED TO 2ND LINE REGISTER</t>
  </si>
  <si>
    <t>NET EVALUATED</t>
  </si>
  <si>
    <t>TREATMENT SUCCESS RATE</t>
  </si>
  <si>
    <t>CURE RATE</t>
  </si>
  <si>
    <t>LOST TO FOLLOW UP RATE</t>
  </si>
  <si>
    <t>BACTRIOLOGICALLY CONFIRMED AND/OR  CLINICALLY DIAGNOSED</t>
  </si>
  <si>
    <t>CURED</t>
  </si>
  <si>
    <t>TREATMENT COMPLETED</t>
  </si>
  <si>
    <t>TREATMENT FAILED</t>
  </si>
  <si>
    <t>DIED</t>
  </si>
  <si>
    <t>NOT EVALUATED</t>
  </si>
  <si>
    <t>NUMBER OF CASES NOTIFIED</t>
  </si>
  <si>
    <t>DEFAULT RATE</t>
  </si>
  <si>
    <t>Move to 2nd Line</t>
  </si>
  <si>
    <t>Q1</t>
  </si>
  <si>
    <t>Q2</t>
  </si>
  <si>
    <t>Q1- TOTAL</t>
  </si>
  <si>
    <t>Q2- TOTAL</t>
  </si>
  <si>
    <t>Quarter</t>
  </si>
  <si>
    <t>AJ&amp;K</t>
  </si>
  <si>
    <t>KPK</t>
  </si>
  <si>
    <t>BLOCK 1 - PULMONARY</t>
  </si>
  <si>
    <t xml:space="preserve">BLOCK 1 - EXTRA-PULMONARY </t>
  </si>
  <si>
    <t>BLOCK 1
GRAND TOTAL</t>
  </si>
  <si>
    <t>Q1-Q2 (2019)</t>
  </si>
  <si>
    <t>Q1-Q2 (2018)</t>
  </si>
  <si>
    <r>
      <t xml:space="preserve">TB-07
</t>
    </r>
    <r>
      <rPr>
        <b/>
        <sz val="18"/>
        <color theme="1"/>
        <rFont val="Calibri"/>
        <family val="2"/>
        <scheme val="minor"/>
      </rPr>
      <t>(YEAR-2019) PAKISTAN</t>
    </r>
  </si>
  <si>
    <r>
      <t xml:space="preserve">TB-09
</t>
    </r>
    <r>
      <rPr>
        <b/>
        <sz val="18"/>
        <rFont val="Calibri"/>
        <family val="2"/>
        <scheme val="minor"/>
      </rPr>
      <t>(YEAR-2018) PAKISTAN</t>
    </r>
  </si>
  <si>
    <t>All Forms</t>
  </si>
  <si>
    <t>NEW
(N)</t>
  </si>
  <si>
    <t>RELAPSE
(R)</t>
  </si>
  <si>
    <t>BLOCK-2
ALL NEW AND RELAPSE CASES (BACTERIOLOGICALLY CONFIRMED/CLINICALLY DIAGNOSED) REGISTERED DURING THE QUARTER BY AGE GROUP AND SEX</t>
  </si>
  <si>
    <t>All Incidence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</si>
</sst>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92">
    <xf numFmtId="0" fontId="0" fillId="0" borderId="0" xfId="0"/>
    <xf numFmtId="0" fontId="6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5" fontId="6" fillId="0" borderId="0" xfId="1" applyNumberFormat="1" applyFont="1" applyAlignment="1">
      <alignment horizontal="center" vertical="center" wrapText="1"/>
    </xf>
    <xf numFmtId="0" fontId="5" fillId="0" borderId="12" xfId="3" applyFont="1" applyFill="1" applyBorder="1" applyAlignment="1" applyProtection="1">
      <alignment horizontal="center" vertical="center" wrapText="1"/>
    </xf>
    <xf numFmtId="3" fontId="8" fillId="0" borderId="35" xfId="0" applyNumberFormat="1" applyFont="1" applyBorder="1" applyAlignment="1">
      <alignment horizontal="center" vertical="center" wrapText="1"/>
    </xf>
    <xf numFmtId="0" fontId="6" fillId="15" borderId="35" xfId="0" applyFont="1" applyFill="1" applyBorder="1" applyAlignment="1">
      <alignment horizontal="left" vertical="center" wrapText="1"/>
    </xf>
    <xf numFmtId="0" fontId="6" fillId="15" borderId="34" xfId="0" applyFont="1" applyFill="1" applyBorder="1" applyAlignment="1">
      <alignment horizontal="left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15" borderId="33" xfId="0" applyFont="1" applyFill="1" applyBorder="1" applyAlignment="1">
      <alignment horizontal="left" vertical="center" wrapText="1"/>
    </xf>
    <xf numFmtId="3" fontId="8" fillId="0" borderId="40" xfId="0" applyNumberFormat="1" applyFont="1" applyBorder="1" applyAlignment="1">
      <alignment horizontal="center" vertical="center" wrapText="1"/>
    </xf>
    <xf numFmtId="0" fontId="5" fillId="2" borderId="11" xfId="3" applyFont="1" applyFill="1" applyBorder="1" applyAlignment="1" applyProtection="1">
      <alignment horizontal="center" vertical="center" wrapText="1"/>
    </xf>
    <xf numFmtId="0" fontId="5" fillId="2" borderId="12" xfId="3" applyFont="1" applyFill="1" applyBorder="1" applyAlignment="1" applyProtection="1">
      <alignment horizontal="center" vertical="center" wrapText="1"/>
    </xf>
    <xf numFmtId="0" fontId="5" fillId="8" borderId="12" xfId="3" applyFont="1" applyFill="1" applyBorder="1" applyAlignment="1" applyProtection="1">
      <alignment horizontal="center" vertical="center" wrapText="1"/>
    </xf>
    <xf numFmtId="0" fontId="5" fillId="0" borderId="11" xfId="3" applyFont="1" applyFill="1" applyBorder="1" applyAlignment="1" applyProtection="1">
      <alignment horizontal="center" vertical="center" wrapText="1"/>
      <protection locked="0"/>
    </xf>
    <xf numFmtId="0" fontId="5" fillId="0" borderId="12" xfId="3" applyFont="1" applyFill="1" applyBorder="1" applyAlignment="1" applyProtection="1">
      <alignment horizontal="center" vertical="center" wrapText="1"/>
      <protection locked="0"/>
    </xf>
    <xf numFmtId="0" fontId="5" fillId="8" borderId="12" xfId="3" applyFont="1" applyFill="1" applyBorder="1" applyAlignment="1" applyProtection="1">
      <alignment horizontal="center" vertical="center" wrapText="1"/>
      <protection locked="0"/>
    </xf>
    <xf numFmtId="0" fontId="5" fillId="8" borderId="28" xfId="3" applyFont="1" applyFill="1" applyBorder="1" applyAlignment="1" applyProtection="1">
      <alignment horizontal="center" vertical="center" wrapText="1"/>
      <protection locked="0"/>
    </xf>
    <xf numFmtId="0" fontId="2" fillId="10" borderId="1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3" fontId="14" fillId="10" borderId="13" xfId="0" applyNumberFormat="1" applyFont="1" applyFill="1" applyBorder="1" applyAlignment="1">
      <alignment horizontal="center" vertical="center" wrapText="1"/>
    </xf>
    <xf numFmtId="3" fontId="14" fillId="2" borderId="35" xfId="0" applyNumberFormat="1" applyFont="1" applyFill="1" applyBorder="1" applyAlignment="1">
      <alignment horizontal="center" vertical="center" wrapText="1"/>
    </xf>
    <xf numFmtId="3" fontId="14" fillId="2" borderId="34" xfId="0" applyNumberFormat="1" applyFont="1" applyFill="1" applyBorder="1" applyAlignment="1">
      <alignment horizontal="center" vertical="center" wrapText="1"/>
    </xf>
    <xf numFmtId="3" fontId="14" fillId="2" borderId="33" xfId="0" applyNumberFormat="1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9" fontId="8" fillId="0" borderId="5" xfId="2" applyFont="1" applyFill="1" applyBorder="1" applyAlignment="1">
      <alignment horizontal="center" vertical="center" wrapText="1"/>
    </xf>
    <xf numFmtId="9" fontId="2" fillId="10" borderId="5" xfId="2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16" fillId="11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12" borderId="12" xfId="0" applyFont="1" applyFill="1" applyBorder="1" applyAlignment="1" applyProtection="1">
      <alignment horizontal="center" vertical="center" wrapText="1"/>
    </xf>
    <xf numFmtId="3" fontId="18" fillId="7" borderId="5" xfId="0" applyNumberFormat="1" applyFont="1" applyFill="1" applyBorder="1" applyAlignment="1" applyProtection="1">
      <alignment horizontal="center" vertical="center" wrapText="1"/>
    </xf>
    <xf numFmtId="3" fontId="18" fillId="7" borderId="7" xfId="0" applyNumberFormat="1" applyFont="1" applyFill="1" applyBorder="1" applyAlignment="1" applyProtection="1">
      <alignment horizontal="center" vertical="center" wrapText="1"/>
    </xf>
    <xf numFmtId="3" fontId="18" fillId="7" borderId="20" xfId="0" applyNumberFormat="1" applyFont="1" applyFill="1" applyBorder="1" applyAlignment="1" applyProtection="1">
      <alignment horizontal="center" vertical="center" wrapText="1"/>
    </xf>
    <xf numFmtId="0" fontId="6" fillId="15" borderId="29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left" vertical="center" wrapText="1"/>
    </xf>
    <xf numFmtId="0" fontId="6" fillId="15" borderId="45" xfId="0" applyFont="1" applyFill="1" applyBorder="1" applyAlignment="1">
      <alignment horizontal="left" vertical="center" wrapText="1"/>
    </xf>
    <xf numFmtId="0" fontId="2" fillId="10" borderId="21" xfId="0" applyFont="1" applyFill="1" applyBorder="1" applyAlignment="1">
      <alignment horizontal="center" vertical="center" wrapText="1"/>
    </xf>
    <xf numFmtId="9" fontId="2" fillId="10" borderId="6" xfId="2" applyFont="1" applyFill="1" applyBorder="1" applyAlignment="1">
      <alignment horizontal="center" vertical="center"/>
    </xf>
    <xf numFmtId="9" fontId="8" fillId="0" borderId="6" xfId="2" applyFont="1" applyFill="1" applyBorder="1" applyAlignment="1">
      <alignment horizontal="center" vertical="center" wrapText="1"/>
    </xf>
    <xf numFmtId="9" fontId="2" fillId="10" borderId="12" xfId="2" applyFont="1" applyFill="1" applyBorder="1" applyAlignment="1">
      <alignment horizontal="center" vertical="center" wrapText="1"/>
    </xf>
    <xf numFmtId="9" fontId="2" fillId="10" borderId="28" xfId="2" applyFont="1" applyFill="1" applyBorder="1" applyAlignment="1">
      <alignment horizontal="center" vertical="center" wrapText="1"/>
    </xf>
    <xf numFmtId="0" fontId="5" fillId="15" borderId="37" xfId="0" applyFont="1" applyFill="1" applyBorder="1" applyAlignment="1" applyProtection="1">
      <alignment horizontal="center" vertical="center" wrapText="1"/>
    </xf>
    <xf numFmtId="0" fontId="5" fillId="15" borderId="37" xfId="0" applyFont="1" applyFill="1" applyBorder="1" applyAlignment="1" applyProtection="1">
      <alignment horizontal="center" vertical="center"/>
    </xf>
    <xf numFmtId="9" fontId="12" fillId="15" borderId="14" xfId="2" applyNumberFormat="1" applyFont="1" applyFill="1" applyBorder="1" applyAlignment="1" applyProtection="1">
      <alignment horizontal="center" vertical="center" wrapText="1"/>
    </xf>
    <xf numFmtId="9" fontId="12" fillId="15" borderId="14" xfId="4" applyNumberFormat="1" applyFont="1" applyFill="1" applyBorder="1" applyAlignment="1" applyProtection="1">
      <alignment horizontal="center" vertical="center" wrapText="1"/>
    </xf>
    <xf numFmtId="9" fontId="18" fillId="15" borderId="42" xfId="2" applyFont="1" applyFill="1" applyBorder="1" applyAlignment="1" applyProtection="1">
      <alignment horizontal="center" vertical="center" wrapText="1"/>
    </xf>
    <xf numFmtId="9" fontId="18" fillId="15" borderId="14" xfId="2" applyNumberFormat="1" applyFont="1" applyFill="1" applyBorder="1" applyAlignment="1" applyProtection="1">
      <alignment horizontal="center" vertical="center" wrapText="1"/>
    </xf>
    <xf numFmtId="9" fontId="18" fillId="15" borderId="14" xfId="4" applyNumberFormat="1" applyFont="1" applyFill="1" applyBorder="1" applyAlignment="1" applyProtection="1">
      <alignment horizontal="center" vertical="center" wrapText="1"/>
    </xf>
    <xf numFmtId="166" fontId="2" fillId="10" borderId="6" xfId="2" applyNumberFormat="1" applyFont="1" applyFill="1" applyBorder="1" applyAlignment="1">
      <alignment horizontal="center" vertical="center"/>
    </xf>
    <xf numFmtId="166" fontId="8" fillId="0" borderId="6" xfId="2" applyNumberFormat="1" applyFont="1" applyFill="1" applyBorder="1" applyAlignment="1">
      <alignment horizontal="center" vertical="center" wrapText="1"/>
    </xf>
    <xf numFmtId="166" fontId="2" fillId="10" borderId="28" xfId="2" applyNumberFormat="1" applyFont="1" applyFill="1" applyBorder="1" applyAlignment="1">
      <alignment horizontal="center" vertical="center" wrapText="1"/>
    </xf>
    <xf numFmtId="166" fontId="2" fillId="10" borderId="5" xfId="2" applyNumberFormat="1" applyFont="1" applyFill="1" applyBorder="1" applyAlignment="1">
      <alignment horizontal="center" vertical="center"/>
    </xf>
    <xf numFmtId="166" fontId="8" fillId="0" borderId="5" xfId="2" applyNumberFormat="1" applyFont="1" applyFill="1" applyBorder="1" applyAlignment="1">
      <alignment horizontal="center" vertical="center" wrapText="1"/>
    </xf>
    <xf numFmtId="166" fontId="2" fillId="10" borderId="12" xfId="2" applyNumberFormat="1" applyFont="1" applyFill="1" applyBorder="1" applyAlignment="1">
      <alignment horizontal="center" vertical="center" wrapText="1"/>
    </xf>
    <xf numFmtId="9" fontId="12" fillId="15" borderId="13" xfId="2" applyNumberFormat="1" applyFont="1" applyFill="1" applyBorder="1" applyAlignment="1" applyProtection="1">
      <alignment horizontal="center" vertical="center" wrapText="1"/>
    </xf>
    <xf numFmtId="9" fontId="12" fillId="15" borderId="13" xfId="4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6" fontId="8" fillId="0" borderId="20" xfId="2" applyNumberFormat="1" applyFont="1" applyBorder="1" applyAlignment="1">
      <alignment horizontal="center" vertical="center"/>
    </xf>
    <xf numFmtId="166" fontId="8" fillId="0" borderId="31" xfId="2" applyNumberFormat="1" applyFont="1" applyBorder="1" applyAlignment="1">
      <alignment horizontal="center" vertical="center"/>
    </xf>
    <xf numFmtId="166" fontId="8" fillId="0" borderId="5" xfId="2" applyNumberFormat="1" applyFont="1" applyBorder="1" applyAlignment="1">
      <alignment horizontal="center" vertical="center"/>
    </xf>
    <xf numFmtId="166" fontId="8" fillId="0" borderId="6" xfId="2" applyNumberFormat="1" applyFont="1" applyBorder="1" applyAlignment="1">
      <alignment horizontal="center" vertical="center"/>
    </xf>
    <xf numFmtId="9" fontId="8" fillId="0" borderId="20" xfId="2" applyFont="1" applyBorder="1" applyAlignment="1">
      <alignment horizontal="center" vertical="center"/>
    </xf>
    <xf numFmtId="9" fontId="8" fillId="0" borderId="31" xfId="2" applyFont="1" applyBorder="1" applyAlignment="1">
      <alignment horizontal="center" vertical="center"/>
    </xf>
    <xf numFmtId="9" fontId="8" fillId="0" borderId="5" xfId="2" applyFont="1" applyBorder="1" applyAlignment="1">
      <alignment horizontal="center" vertical="center"/>
    </xf>
    <xf numFmtId="9" fontId="8" fillId="0" borderId="6" xfId="2" applyFont="1" applyBorder="1" applyAlignment="1">
      <alignment horizontal="center" vertical="center"/>
    </xf>
    <xf numFmtId="3" fontId="8" fillId="16" borderId="3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16" borderId="4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2" fillId="10" borderId="4" xfId="0" applyNumberFormat="1" applyFont="1" applyFill="1" applyBorder="1" applyAlignment="1">
      <alignment horizontal="center" vertical="center" wrapText="1"/>
    </xf>
    <xf numFmtId="3" fontId="2" fillId="10" borderId="5" xfId="0" applyNumberFormat="1" applyFont="1" applyFill="1" applyBorder="1" applyAlignment="1">
      <alignment horizontal="center" vertical="center" wrapText="1"/>
    </xf>
    <xf numFmtId="3" fontId="12" fillId="10" borderId="5" xfId="0" applyNumberFormat="1" applyFont="1" applyFill="1" applyBorder="1" applyAlignment="1">
      <alignment horizontal="center" vertical="center" wrapText="1"/>
    </xf>
    <xf numFmtId="3" fontId="2" fillId="10" borderId="11" xfId="0" applyNumberFormat="1" applyFont="1" applyFill="1" applyBorder="1" applyAlignment="1">
      <alignment horizontal="center" vertical="center" wrapText="1"/>
    </xf>
    <xf numFmtId="3" fontId="2" fillId="10" borderId="12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 wrapText="1"/>
    </xf>
    <xf numFmtId="3" fontId="21" fillId="16" borderId="13" xfId="0" applyNumberFormat="1" applyFont="1" applyFill="1" applyBorder="1" applyAlignment="1" applyProtection="1">
      <alignment horizontal="center" vertical="center" wrapText="1"/>
    </xf>
    <xf numFmtId="9" fontId="12" fillId="15" borderId="42" xfId="2" applyFont="1" applyFill="1" applyBorder="1" applyAlignment="1" applyProtection="1">
      <alignment horizontal="center" vertical="center" wrapText="1"/>
    </xf>
    <xf numFmtId="3" fontId="21" fillId="7" borderId="38" xfId="0" applyNumberFormat="1" applyFont="1" applyFill="1" applyBorder="1" applyAlignment="1" applyProtection="1">
      <alignment horizontal="center" vertical="center" wrapText="1"/>
    </xf>
    <xf numFmtId="3" fontId="21" fillId="7" borderId="9" xfId="0" applyNumberFormat="1" applyFont="1" applyFill="1" applyBorder="1" applyAlignment="1" applyProtection="1">
      <alignment horizontal="center" vertical="center" wrapText="1"/>
    </xf>
    <xf numFmtId="9" fontId="12" fillId="15" borderId="48" xfId="2" applyFont="1" applyFill="1" applyBorder="1" applyAlignment="1" applyProtection="1">
      <alignment horizontal="center" vertical="center" wrapText="1"/>
    </xf>
    <xf numFmtId="0" fontId="5" fillId="15" borderId="49" xfId="0" applyFont="1" applyFill="1" applyBorder="1" applyAlignment="1" applyProtection="1">
      <alignment horizontal="center" vertical="center" wrapText="1"/>
    </xf>
    <xf numFmtId="3" fontId="18" fillId="7" borderId="10" xfId="0" applyNumberFormat="1" applyFont="1" applyFill="1" applyBorder="1" applyAlignment="1" applyProtection="1">
      <alignment horizontal="center" vertical="center" wrapText="1"/>
    </xf>
    <xf numFmtId="3" fontId="18" fillId="7" borderId="18" xfId="0" applyNumberFormat="1" applyFont="1" applyFill="1" applyBorder="1" applyAlignment="1" applyProtection="1">
      <alignment horizontal="center" vertical="center" wrapText="1"/>
    </xf>
    <xf numFmtId="3" fontId="21" fillId="7" borderId="39" xfId="0" applyNumberFormat="1" applyFont="1" applyFill="1" applyBorder="1" applyAlignment="1" applyProtection="1">
      <alignment horizontal="center" vertical="center" wrapText="1"/>
    </xf>
    <xf numFmtId="3" fontId="18" fillId="7" borderId="24" xfId="0" applyNumberFormat="1" applyFont="1" applyFill="1" applyBorder="1" applyAlignment="1" applyProtection="1">
      <alignment horizontal="center" vertical="center" wrapText="1"/>
    </xf>
    <xf numFmtId="3" fontId="18" fillId="16" borderId="34" xfId="0" applyNumberFormat="1" applyFont="1" applyFill="1" applyBorder="1" applyAlignment="1" applyProtection="1">
      <alignment horizontal="center" vertical="center" wrapText="1"/>
    </xf>
    <xf numFmtId="3" fontId="18" fillId="16" borderId="33" xfId="0" applyNumberFormat="1" applyFont="1" applyFill="1" applyBorder="1" applyAlignment="1" applyProtection="1">
      <alignment horizontal="center" vertical="center" wrapText="1"/>
    </xf>
    <xf numFmtId="3" fontId="18" fillId="16" borderId="35" xfId="0" applyNumberFormat="1" applyFont="1" applyFill="1" applyBorder="1" applyAlignment="1" applyProtection="1">
      <alignment horizontal="center" vertical="center" wrapText="1"/>
    </xf>
    <xf numFmtId="0" fontId="16" fillId="13" borderId="12" xfId="0" applyFont="1" applyFill="1" applyBorder="1" applyAlignment="1" applyProtection="1">
      <alignment horizontal="center" vertical="center" wrapText="1"/>
    </xf>
    <xf numFmtId="3" fontId="6" fillId="8" borderId="26" xfId="0" applyNumberFormat="1" applyFont="1" applyFill="1" applyBorder="1" applyAlignment="1">
      <alignment horizontal="center" vertical="center" wrapText="1"/>
    </xf>
    <xf numFmtId="3" fontId="6" fillId="8" borderId="21" xfId="0" applyNumberFormat="1" applyFont="1" applyFill="1" applyBorder="1" applyAlignment="1">
      <alignment horizontal="center" vertical="center" wrapText="1"/>
    </xf>
    <xf numFmtId="3" fontId="6" fillId="8" borderId="27" xfId="0" applyNumberFormat="1" applyFont="1" applyFill="1" applyBorder="1" applyAlignment="1">
      <alignment horizontal="center" vertical="center" wrapText="1"/>
    </xf>
    <xf numFmtId="3" fontId="2" fillId="8" borderId="17" xfId="0" applyNumberFormat="1" applyFont="1" applyFill="1" applyBorder="1" applyAlignment="1">
      <alignment horizontal="center" vertical="center" wrapText="1"/>
    </xf>
    <xf numFmtId="0" fontId="4" fillId="8" borderId="28" xfId="3" applyFont="1" applyFill="1" applyBorder="1" applyAlignment="1" applyProtection="1">
      <alignment horizontal="center" vertical="center" wrapText="1"/>
    </xf>
    <xf numFmtId="3" fontId="0" fillId="10" borderId="8" xfId="1" applyNumberFormat="1" applyFont="1" applyFill="1" applyBorder="1" applyAlignment="1">
      <alignment horizontal="center" vertical="center" wrapText="1"/>
    </xf>
    <xf numFmtId="3" fontId="0" fillId="10" borderId="38" xfId="1" applyNumberFormat="1" applyFont="1" applyFill="1" applyBorder="1" applyAlignment="1">
      <alignment horizontal="center" vertical="center" wrapText="1"/>
    </xf>
    <xf numFmtId="3" fontId="0" fillId="10" borderId="9" xfId="1" applyNumberFormat="1" applyFont="1" applyFill="1" applyBorder="1" applyAlignment="1">
      <alignment horizontal="center" vertical="center" wrapText="1"/>
    </xf>
    <xf numFmtId="3" fontId="0" fillId="10" borderId="17" xfId="1" applyNumberFormat="1" applyFont="1" applyFill="1" applyBorder="1" applyAlignment="1">
      <alignment horizontal="center" vertical="center" wrapText="1"/>
    </xf>
    <xf numFmtId="3" fontId="13" fillId="10" borderId="13" xfId="1" applyNumberFormat="1" applyFont="1" applyFill="1" applyBorder="1" applyAlignment="1">
      <alignment vertical="center" wrapText="1"/>
    </xf>
    <xf numFmtId="3" fontId="0" fillId="10" borderId="39" xfId="1" applyNumberFormat="1" applyFont="1" applyFill="1" applyBorder="1" applyAlignment="1">
      <alignment horizontal="center" vertical="center" wrapText="1"/>
    </xf>
    <xf numFmtId="3" fontId="8" fillId="0" borderId="30" xfId="0" applyNumberFormat="1" applyFont="1" applyBorder="1" applyAlignment="1">
      <alignment horizontal="center" vertical="center" wrapText="1"/>
    </xf>
    <xf numFmtId="3" fontId="8" fillId="0" borderId="20" xfId="0" applyNumberFormat="1" applyFont="1" applyBorder="1" applyAlignment="1">
      <alignment horizontal="center" vertical="center" wrapText="1"/>
    </xf>
    <xf numFmtId="3" fontId="8" fillId="0" borderId="20" xfId="0" applyNumberFormat="1" applyFont="1" applyBorder="1" applyAlignment="1" applyProtection="1">
      <alignment horizontal="center" vertical="center" wrapText="1"/>
      <protection hidden="1"/>
    </xf>
    <xf numFmtId="3" fontId="8" fillId="0" borderId="31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13" fillId="0" borderId="35" xfId="0" applyNumberFormat="1" applyFont="1" applyBorder="1" applyAlignment="1">
      <alignment horizontal="center" vertical="center" wrapText="1"/>
    </xf>
    <xf numFmtId="3" fontId="8" fillId="0" borderId="24" xfId="0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 applyProtection="1">
      <alignment horizontal="center" vertical="center" wrapText="1"/>
      <protection hidden="1"/>
    </xf>
    <xf numFmtId="3" fontId="8" fillId="0" borderId="6" xfId="0" applyNumberFormat="1" applyFont="1" applyBorder="1" applyAlignment="1">
      <alignment horizontal="center" vertical="center" wrapText="1"/>
    </xf>
    <xf numFmtId="3" fontId="8" fillId="0" borderId="2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8" fillId="7" borderId="5" xfId="0" applyNumberFormat="1" applyFont="1" applyFill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 applyProtection="1">
      <alignment horizontal="center" vertical="center" wrapText="1"/>
      <protection hidden="1"/>
    </xf>
    <xf numFmtId="3" fontId="8" fillId="0" borderId="19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8" fillId="0" borderId="18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3" fontId="2" fillId="10" borderId="13" xfId="1" applyNumberFormat="1" applyFont="1" applyFill="1" applyBorder="1" applyAlignment="1">
      <alignment horizontal="center" vertical="center" wrapText="1"/>
    </xf>
    <xf numFmtId="3" fontId="6" fillId="7" borderId="0" xfId="0" applyNumberFormat="1" applyFont="1" applyFill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17" borderId="4" xfId="0" applyNumberFormat="1" applyFont="1" applyFill="1" applyBorder="1" applyAlignment="1">
      <alignment horizontal="center" vertical="center" wrapText="1"/>
    </xf>
    <xf numFmtId="3" fontId="8" fillId="17" borderId="5" xfId="0" applyNumberFormat="1" applyFont="1" applyFill="1" applyBorder="1" applyAlignment="1">
      <alignment horizontal="center" vertical="center" wrapText="1"/>
    </xf>
    <xf numFmtId="3" fontId="8" fillId="17" borderId="5" xfId="0" applyNumberFormat="1" applyFont="1" applyFill="1" applyBorder="1" applyAlignment="1" applyProtection="1">
      <alignment horizontal="center" vertical="center" wrapText="1"/>
      <protection hidden="1"/>
    </xf>
    <xf numFmtId="3" fontId="8" fillId="17" borderId="6" xfId="0" applyNumberFormat="1" applyFont="1" applyFill="1" applyBorder="1" applyAlignment="1">
      <alignment horizontal="center" vertical="center" wrapText="1"/>
    </xf>
    <xf numFmtId="3" fontId="8" fillId="17" borderId="21" xfId="0" applyNumberFormat="1" applyFont="1" applyFill="1" applyBorder="1" applyAlignment="1">
      <alignment horizontal="center" vertical="center" wrapText="1"/>
    </xf>
    <xf numFmtId="3" fontId="13" fillId="17" borderId="34" xfId="0" applyNumberFormat="1" applyFont="1" applyFill="1" applyBorder="1" applyAlignment="1">
      <alignment horizontal="center" vertical="center" wrapText="1"/>
    </xf>
    <xf numFmtId="3" fontId="8" fillId="17" borderId="10" xfId="0" applyNumberFormat="1" applyFont="1" applyFill="1" applyBorder="1" applyAlignment="1">
      <alignment horizontal="center" vertical="center" wrapText="1"/>
    </xf>
    <xf numFmtId="3" fontId="6" fillId="17" borderId="5" xfId="0" applyNumberFormat="1" applyFont="1" applyFill="1" applyBorder="1" applyAlignment="1">
      <alignment horizontal="center" vertical="center" wrapText="1"/>
    </xf>
    <xf numFmtId="3" fontId="6" fillId="17" borderId="21" xfId="0" applyNumberFormat="1" applyFont="1" applyFill="1" applyBorder="1" applyAlignment="1">
      <alignment horizontal="center" vertical="center" wrapText="1"/>
    </xf>
    <xf numFmtId="3" fontId="14" fillId="17" borderId="34" xfId="0" applyNumberFormat="1" applyFont="1" applyFill="1" applyBorder="1" applyAlignment="1">
      <alignment horizontal="center" vertical="center" wrapText="1"/>
    </xf>
    <xf numFmtId="9" fontId="6" fillId="7" borderId="0" xfId="2" applyFont="1" applyFill="1" applyAlignment="1">
      <alignment horizontal="center" vertical="center" wrapText="1"/>
    </xf>
    <xf numFmtId="0" fontId="19" fillId="9" borderId="25" xfId="3" applyFont="1" applyFill="1" applyBorder="1" applyAlignment="1" applyProtection="1">
      <alignment horizontal="center" vertical="center" wrapText="1"/>
      <protection locked="0"/>
    </xf>
    <xf numFmtId="0" fontId="19" fillId="9" borderId="22" xfId="3" applyFont="1" applyFill="1" applyBorder="1" applyAlignment="1" applyProtection="1">
      <alignment horizontal="center" vertical="center" wrapText="1"/>
      <protection locked="0"/>
    </xf>
    <xf numFmtId="0" fontId="24" fillId="9" borderId="8" xfId="0" applyFont="1" applyFill="1" applyBorder="1" applyAlignment="1">
      <alignment horizontal="center" vertical="center" wrapText="1"/>
    </xf>
    <xf numFmtId="0" fontId="24" fillId="9" borderId="38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24" fillId="9" borderId="17" xfId="0" applyFont="1" applyFill="1" applyBorder="1" applyAlignment="1">
      <alignment horizontal="center" vertical="center" wrapText="1"/>
    </xf>
    <xf numFmtId="0" fontId="20" fillId="4" borderId="1" xfId="3" applyFont="1" applyFill="1" applyBorder="1" applyAlignment="1" applyProtection="1">
      <alignment horizontal="center" vertical="center" wrapText="1"/>
    </xf>
    <xf numFmtId="0" fontId="20" fillId="4" borderId="2" xfId="3" applyFont="1" applyFill="1" applyBorder="1" applyAlignment="1" applyProtection="1">
      <alignment horizontal="center" vertical="center" wrapText="1"/>
    </xf>
    <xf numFmtId="0" fontId="20" fillId="4" borderId="3" xfId="3" applyFont="1" applyFill="1" applyBorder="1" applyAlignment="1" applyProtection="1">
      <alignment horizontal="center" vertical="center" wrapText="1"/>
    </xf>
    <xf numFmtId="0" fontId="20" fillId="4" borderId="4" xfId="3" applyFont="1" applyFill="1" applyBorder="1" applyAlignment="1" applyProtection="1">
      <alignment horizontal="center" vertical="center" wrapText="1"/>
    </xf>
    <xf numFmtId="0" fontId="20" fillId="4" borderId="5" xfId="3" applyFont="1" applyFill="1" applyBorder="1" applyAlignment="1" applyProtection="1">
      <alignment horizontal="center" vertical="center" wrapText="1"/>
    </xf>
    <xf numFmtId="0" fontId="20" fillId="4" borderId="6" xfId="3" applyFont="1" applyFill="1" applyBorder="1" applyAlignment="1" applyProtection="1">
      <alignment horizontal="center" vertical="center" wrapText="1"/>
    </xf>
    <xf numFmtId="0" fontId="20" fillId="5" borderId="1" xfId="3" applyFont="1" applyFill="1" applyBorder="1" applyAlignment="1" applyProtection="1">
      <alignment horizontal="center" vertical="center" wrapText="1"/>
    </xf>
    <xf numFmtId="0" fontId="20" fillId="5" borderId="2" xfId="3" applyFont="1" applyFill="1" applyBorder="1" applyAlignment="1" applyProtection="1">
      <alignment horizontal="center" vertical="center" wrapText="1"/>
    </xf>
    <xf numFmtId="0" fontId="20" fillId="5" borderId="3" xfId="3" applyFont="1" applyFill="1" applyBorder="1" applyAlignment="1" applyProtection="1">
      <alignment horizontal="center" vertical="center" wrapText="1"/>
    </xf>
    <xf numFmtId="0" fontId="20" fillId="5" borderId="4" xfId="3" applyFont="1" applyFill="1" applyBorder="1" applyAlignment="1" applyProtection="1">
      <alignment horizontal="center" vertical="center" wrapText="1"/>
    </xf>
    <xf numFmtId="0" fontId="20" fillId="5" borderId="5" xfId="3" applyFont="1" applyFill="1" applyBorder="1" applyAlignment="1" applyProtection="1">
      <alignment horizontal="center" vertical="center" wrapText="1"/>
    </xf>
    <xf numFmtId="0" fontId="20" fillId="5" borderId="6" xfId="3" applyFont="1" applyFill="1" applyBorder="1" applyAlignment="1" applyProtection="1">
      <alignment horizontal="center" vertical="center" wrapText="1"/>
    </xf>
    <xf numFmtId="0" fontId="20" fillId="6" borderId="1" xfId="3" applyFont="1" applyFill="1" applyBorder="1" applyAlignment="1" applyProtection="1">
      <alignment horizontal="center" vertical="center" wrapText="1"/>
    </xf>
    <xf numFmtId="0" fontId="20" fillId="6" borderId="2" xfId="3" applyFont="1" applyFill="1" applyBorder="1" applyAlignment="1" applyProtection="1">
      <alignment horizontal="center" vertical="center" wrapText="1"/>
    </xf>
    <xf numFmtId="0" fontId="20" fillId="6" borderId="3" xfId="3" applyFont="1" applyFill="1" applyBorder="1" applyAlignment="1" applyProtection="1">
      <alignment horizontal="center" vertical="center" wrapText="1"/>
    </xf>
    <xf numFmtId="0" fontId="20" fillId="6" borderId="4" xfId="3" applyFont="1" applyFill="1" applyBorder="1" applyAlignment="1" applyProtection="1">
      <alignment horizontal="center" vertical="center" wrapText="1"/>
    </xf>
    <xf numFmtId="0" fontId="20" fillId="6" borderId="5" xfId="3" applyFont="1" applyFill="1" applyBorder="1" applyAlignment="1" applyProtection="1">
      <alignment horizontal="center" vertical="center" wrapText="1"/>
    </xf>
    <xf numFmtId="0" fontId="20" fillId="6" borderId="6" xfId="3" applyFont="1" applyFill="1" applyBorder="1" applyAlignment="1" applyProtection="1">
      <alignment horizontal="center" vertical="center" wrapText="1"/>
    </xf>
    <xf numFmtId="0" fontId="5" fillId="0" borderId="5" xfId="3" applyFont="1" applyFill="1" applyBorder="1" applyAlignment="1" applyProtection="1">
      <alignment horizontal="center" vertical="center" wrapText="1"/>
      <protection locked="0"/>
    </xf>
    <xf numFmtId="0" fontId="5" fillId="0" borderId="12" xfId="3" applyFont="1" applyFill="1" applyBorder="1" applyAlignment="1" applyProtection="1">
      <alignment horizontal="center" vertical="center" wrapText="1"/>
      <protection locked="0"/>
    </xf>
    <xf numFmtId="0" fontId="5" fillId="0" borderId="6" xfId="3" applyFont="1" applyFill="1" applyBorder="1" applyAlignment="1" applyProtection="1">
      <alignment horizontal="center" vertical="center" wrapText="1"/>
      <protection locked="0"/>
    </xf>
    <xf numFmtId="0" fontId="5" fillId="0" borderId="28" xfId="3" applyFont="1" applyFill="1" applyBorder="1" applyAlignment="1" applyProtection="1">
      <alignment horizontal="center" vertical="center" wrapText="1"/>
      <protection locked="0"/>
    </xf>
    <xf numFmtId="0" fontId="5" fillId="0" borderId="4" xfId="3" applyFont="1" applyFill="1" applyBorder="1" applyAlignment="1" applyProtection="1">
      <alignment horizontal="center" vertical="center" wrapText="1"/>
      <protection locked="0"/>
    </xf>
    <xf numFmtId="0" fontId="5" fillId="0" borderId="11" xfId="3" applyFont="1" applyFill="1" applyBorder="1" applyAlignment="1" applyProtection="1">
      <alignment horizontal="center" vertical="center" wrapText="1"/>
      <protection locked="0"/>
    </xf>
    <xf numFmtId="0" fontId="5" fillId="4" borderId="5" xfId="3" applyFont="1" applyFill="1" applyBorder="1" applyAlignment="1" applyProtection="1">
      <alignment horizontal="center" vertical="center" wrapText="1"/>
      <protection locked="0"/>
    </xf>
    <xf numFmtId="0" fontId="5" fillId="8" borderId="5" xfId="3" applyFont="1" applyFill="1" applyBorder="1" applyAlignment="1" applyProtection="1">
      <alignment horizontal="center" vertical="center" wrapText="1"/>
      <protection locked="0"/>
    </xf>
    <xf numFmtId="0" fontId="5" fillId="8" borderId="6" xfId="3" applyFont="1" applyFill="1" applyBorder="1" applyAlignment="1" applyProtection="1">
      <alignment horizontal="center" vertical="center" wrapText="1"/>
      <protection locked="0"/>
    </xf>
    <xf numFmtId="0" fontId="5" fillId="0" borderId="20" xfId="3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5" fillId="8" borderId="31" xfId="3" applyFont="1" applyFill="1" applyBorder="1" applyAlignment="1" applyProtection="1">
      <alignment horizontal="center" vertical="center" wrapText="1"/>
    </xf>
    <xf numFmtId="0" fontId="5" fillId="8" borderId="28" xfId="3" applyFont="1" applyFill="1" applyBorder="1" applyAlignment="1" applyProtection="1">
      <alignment horizontal="center" vertical="center" wrapText="1"/>
    </xf>
    <xf numFmtId="0" fontId="5" fillId="8" borderId="3" xfId="3" applyFont="1" applyFill="1" applyBorder="1" applyAlignment="1" applyProtection="1">
      <alignment horizontal="center" vertical="center" wrapText="1"/>
    </xf>
    <xf numFmtId="0" fontId="4" fillId="2" borderId="5" xfId="3" applyFont="1" applyFill="1" applyBorder="1" applyAlignment="1" applyProtection="1">
      <alignment horizontal="center" vertical="center" wrapText="1"/>
    </xf>
    <xf numFmtId="0" fontId="5" fillId="0" borderId="1" xfId="3" applyFont="1" applyFill="1" applyBorder="1" applyAlignment="1" applyProtection="1">
      <alignment horizontal="center" vertical="center" wrapText="1"/>
    </xf>
    <xf numFmtId="0" fontId="5" fillId="0" borderId="11" xfId="3" applyFont="1" applyFill="1" applyBorder="1" applyAlignment="1" applyProtection="1">
      <alignment horizontal="center" vertical="center" wrapText="1"/>
    </xf>
    <xf numFmtId="0" fontId="5" fillId="0" borderId="2" xfId="3" applyFont="1" applyFill="1" applyBorder="1" applyAlignment="1" applyProtection="1">
      <alignment horizontal="center" vertical="center" wrapText="1"/>
    </xf>
    <xf numFmtId="0" fontId="5" fillId="0" borderId="12" xfId="3" applyFont="1" applyFill="1" applyBorder="1" applyAlignment="1" applyProtection="1">
      <alignment horizontal="center" vertical="center" wrapText="1"/>
    </xf>
    <xf numFmtId="0" fontId="5" fillId="10" borderId="2" xfId="3" applyFont="1" applyFill="1" applyBorder="1" applyAlignment="1" applyProtection="1">
      <alignment horizontal="center" vertical="center" wrapText="1"/>
    </xf>
    <xf numFmtId="0" fontId="5" fillId="10" borderId="12" xfId="3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1" fillId="15" borderId="0" xfId="0" applyFont="1" applyFill="1" applyBorder="1" applyAlignment="1">
      <alignment horizontal="center" vertical="center" wrapText="1"/>
    </xf>
    <xf numFmtId="0" fontId="11" fillId="15" borderId="15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19" fillId="8" borderId="25" xfId="3" applyFont="1" applyFill="1" applyBorder="1" applyAlignment="1" applyProtection="1">
      <alignment horizontal="center" vertical="center" wrapText="1"/>
      <protection locked="0"/>
    </xf>
    <xf numFmtId="0" fontId="19" fillId="8" borderId="22" xfId="3" applyFont="1" applyFill="1" applyBorder="1" applyAlignment="1" applyProtection="1">
      <alignment horizontal="center" vertical="center" wrapText="1"/>
      <protection locked="0"/>
    </xf>
    <xf numFmtId="0" fontId="19" fillId="8" borderId="23" xfId="3" applyFont="1" applyFill="1" applyBorder="1" applyAlignment="1" applyProtection="1">
      <alignment horizontal="center" vertical="center" wrapText="1"/>
      <protection locked="0"/>
    </xf>
    <xf numFmtId="0" fontId="4" fillId="0" borderId="14" xfId="3" applyFont="1" applyFill="1" applyBorder="1" applyAlignment="1" applyProtection="1">
      <alignment horizontal="center" vertical="center" wrapText="1"/>
    </xf>
    <xf numFmtId="0" fontId="4" fillId="0" borderId="36" xfId="3" applyFont="1" applyFill="1" applyBorder="1" applyAlignment="1" applyProtection="1">
      <alignment horizontal="center" vertical="center" wrapText="1"/>
    </xf>
    <xf numFmtId="165" fontId="4" fillId="0" borderId="14" xfId="1" applyNumberFormat="1" applyFont="1" applyFill="1" applyBorder="1" applyAlignment="1" applyProtection="1">
      <alignment horizontal="center" vertical="center" wrapText="1"/>
    </xf>
    <xf numFmtId="165" fontId="4" fillId="0" borderId="36" xfId="1" applyNumberFormat="1" applyFont="1" applyFill="1" applyBorder="1" applyAlignment="1" applyProtection="1">
      <alignment horizontal="center" vertical="center" wrapText="1"/>
    </xf>
    <xf numFmtId="0" fontId="5" fillId="0" borderId="30" xfId="3" applyFont="1" applyFill="1" applyBorder="1" applyAlignment="1" applyProtection="1">
      <alignment horizontal="center" vertical="center" wrapText="1"/>
    </xf>
    <xf numFmtId="0" fontId="5" fillId="10" borderId="20" xfId="3" applyFont="1" applyFill="1" applyBorder="1" applyAlignment="1" applyProtection="1">
      <alignment horizontal="center" vertical="center" wrapText="1"/>
    </xf>
    <xf numFmtId="0" fontId="4" fillId="8" borderId="8" xfId="3" applyFont="1" applyFill="1" applyBorder="1" applyAlignment="1" applyProtection="1">
      <alignment horizontal="center" vertical="center" wrapText="1"/>
    </xf>
    <xf numFmtId="0" fontId="4" fillId="8" borderId="38" xfId="3" applyFont="1" applyFill="1" applyBorder="1" applyAlignment="1" applyProtection="1">
      <alignment horizontal="center" vertical="center" wrapText="1"/>
    </xf>
    <xf numFmtId="0" fontId="4" fillId="8" borderId="9" xfId="3" applyFont="1" applyFill="1" applyBorder="1" applyAlignment="1" applyProtection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38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0" fillId="2" borderId="1" xfId="3" applyFont="1" applyFill="1" applyBorder="1" applyAlignment="1" applyProtection="1">
      <alignment horizontal="center" vertical="center" wrapText="1"/>
    </xf>
    <xf numFmtId="0" fontId="20" fillId="2" borderId="2" xfId="3" applyFont="1" applyFill="1" applyBorder="1" applyAlignment="1" applyProtection="1">
      <alignment horizontal="center" vertical="center" wrapText="1"/>
    </xf>
    <xf numFmtId="0" fontId="20" fillId="2" borderId="3" xfId="3" applyFont="1" applyFill="1" applyBorder="1" applyAlignment="1" applyProtection="1">
      <alignment horizontal="center" vertical="center" wrapText="1"/>
    </xf>
    <xf numFmtId="0" fontId="20" fillId="2" borderId="4" xfId="3" applyFont="1" applyFill="1" applyBorder="1" applyAlignment="1" applyProtection="1">
      <alignment horizontal="center" vertical="center" wrapText="1"/>
    </xf>
    <xf numFmtId="0" fontId="20" fillId="2" borderId="5" xfId="3" applyFont="1" applyFill="1" applyBorder="1" applyAlignment="1" applyProtection="1">
      <alignment horizontal="center" vertical="center" wrapText="1"/>
    </xf>
    <xf numFmtId="0" fontId="20" fillId="2" borderId="6" xfId="3" applyFont="1" applyFill="1" applyBorder="1" applyAlignment="1" applyProtection="1">
      <alignment horizontal="center" vertical="center" wrapText="1"/>
    </xf>
    <xf numFmtId="0" fontId="19" fillId="2" borderId="14" xfId="3" applyFont="1" applyFill="1" applyBorder="1" applyAlignment="1" applyProtection="1">
      <alignment horizontal="center" vertical="center" wrapText="1"/>
    </xf>
    <xf numFmtId="0" fontId="19" fillId="2" borderId="34" xfId="3" applyFont="1" applyFill="1" applyBorder="1" applyAlignment="1" applyProtection="1">
      <alignment horizontal="center" vertical="center" wrapText="1"/>
    </xf>
    <xf numFmtId="0" fontId="20" fillId="3" borderId="1" xfId="3" applyFont="1" applyFill="1" applyBorder="1" applyAlignment="1" applyProtection="1">
      <alignment horizontal="center" vertical="center" wrapText="1"/>
    </xf>
    <xf numFmtId="0" fontId="20" fillId="3" borderId="2" xfId="3" applyFont="1" applyFill="1" applyBorder="1" applyAlignment="1" applyProtection="1">
      <alignment horizontal="center" vertical="center" wrapText="1"/>
    </xf>
    <xf numFmtId="0" fontId="20" fillId="3" borderId="3" xfId="3" applyFont="1" applyFill="1" applyBorder="1" applyAlignment="1" applyProtection="1">
      <alignment horizontal="center" vertical="center" wrapText="1"/>
    </xf>
    <xf numFmtId="0" fontId="20" fillId="3" borderId="4" xfId="3" applyFont="1" applyFill="1" applyBorder="1" applyAlignment="1" applyProtection="1">
      <alignment horizontal="center" vertical="center" wrapText="1"/>
    </xf>
    <xf numFmtId="0" fontId="20" fillId="3" borderId="5" xfId="3" applyFont="1" applyFill="1" applyBorder="1" applyAlignment="1" applyProtection="1">
      <alignment horizontal="center" vertical="center" wrapText="1"/>
    </xf>
    <xf numFmtId="0" fontId="20" fillId="3" borderId="6" xfId="3" applyFont="1" applyFill="1" applyBorder="1" applyAlignment="1" applyProtection="1">
      <alignment horizontal="center" vertical="center" wrapText="1"/>
    </xf>
    <xf numFmtId="0" fontId="5" fillId="10" borderId="5" xfId="3" applyFont="1" applyFill="1" applyBorder="1" applyAlignment="1" applyProtection="1">
      <alignment horizontal="center" vertical="center" wrapText="1"/>
    </xf>
    <xf numFmtId="0" fontId="5" fillId="0" borderId="6" xfId="3" applyFont="1" applyFill="1" applyBorder="1" applyAlignment="1" applyProtection="1">
      <alignment horizontal="center" vertical="center" wrapText="1"/>
    </xf>
    <xf numFmtId="0" fontId="5" fillId="0" borderId="28" xfId="3" applyFont="1" applyFill="1" applyBorder="1" applyAlignment="1" applyProtection="1">
      <alignment horizontal="center" vertical="center" wrapText="1"/>
    </xf>
    <xf numFmtId="0" fontId="5" fillId="4" borderId="4" xfId="3" applyFont="1" applyFill="1" applyBorder="1" applyAlignment="1" applyProtection="1">
      <alignment horizontal="center" vertical="center" wrapText="1"/>
      <protection locked="0"/>
    </xf>
    <xf numFmtId="0" fontId="19" fillId="10" borderId="37" xfId="3" applyFont="1" applyFill="1" applyBorder="1" applyAlignment="1" applyProtection="1">
      <alignment horizontal="center" vertical="center" wrapText="1"/>
    </xf>
    <xf numFmtId="0" fontId="19" fillId="10" borderId="40" xfId="3" applyFont="1" applyFill="1" applyBorder="1" applyAlignment="1" applyProtection="1">
      <alignment horizontal="center" vertical="center" wrapText="1"/>
    </xf>
    <xf numFmtId="0" fontId="19" fillId="10" borderId="35" xfId="3" applyFont="1" applyFill="1" applyBorder="1" applyAlignment="1" applyProtection="1">
      <alignment horizontal="center" vertical="center" wrapText="1"/>
    </xf>
    <xf numFmtId="0" fontId="17" fillId="2" borderId="34" xfId="3" applyFont="1" applyFill="1" applyBorder="1" applyAlignment="1" applyProtection="1">
      <alignment horizontal="center" vertical="center" wrapText="1"/>
    </xf>
    <xf numFmtId="0" fontId="17" fillId="2" borderId="36" xfId="3" applyFont="1" applyFill="1" applyBorder="1" applyAlignment="1" applyProtection="1">
      <alignment horizontal="center" vertical="center" wrapText="1"/>
    </xf>
    <xf numFmtId="0" fontId="5" fillId="0" borderId="4" xfId="3" applyFont="1" applyFill="1" applyBorder="1" applyAlignment="1" applyProtection="1">
      <alignment horizontal="center" vertical="center" wrapText="1"/>
    </xf>
    <xf numFmtId="0" fontId="5" fillId="0" borderId="5" xfId="3" applyFont="1" applyFill="1" applyBorder="1" applyAlignment="1" applyProtection="1">
      <alignment horizontal="center" vertical="center" wrapText="1"/>
    </xf>
    <xf numFmtId="0" fontId="4" fillId="8" borderId="5" xfId="3" applyFont="1" applyFill="1" applyBorder="1" applyAlignment="1" applyProtection="1">
      <alignment horizontal="center" vertical="center" wrapText="1"/>
    </xf>
    <xf numFmtId="0" fontId="4" fillId="8" borderId="6" xfId="3" applyFont="1" applyFill="1" applyBorder="1" applyAlignment="1" applyProtection="1">
      <alignment horizontal="center" vertical="center" wrapText="1"/>
    </xf>
    <xf numFmtId="0" fontId="4" fillId="2" borderId="4" xfId="3" applyFont="1" applyFill="1" applyBorder="1" applyAlignment="1" applyProtection="1">
      <alignment horizontal="center" vertical="center" wrapText="1"/>
    </xf>
    <xf numFmtId="0" fontId="19" fillId="15" borderId="46" xfId="0" applyFont="1" applyFill="1" applyBorder="1" applyAlignment="1" applyProtection="1">
      <alignment horizontal="center" vertical="center"/>
      <protection locked="0"/>
    </xf>
    <xf numFmtId="0" fontId="19" fillId="15" borderId="47" xfId="0" applyFont="1" applyFill="1" applyBorder="1" applyAlignment="1" applyProtection="1">
      <alignment horizontal="center" vertical="center"/>
      <protection locked="0"/>
    </xf>
    <xf numFmtId="0" fontId="19" fillId="15" borderId="48" xfId="0" applyFont="1" applyFill="1" applyBorder="1" applyAlignment="1" applyProtection="1">
      <alignment horizontal="center" vertical="center"/>
      <protection locked="0"/>
    </xf>
    <xf numFmtId="0" fontId="20" fillId="0" borderId="14" xfId="3" applyFont="1" applyFill="1" applyBorder="1" applyAlignment="1" applyProtection="1">
      <alignment horizontal="center" vertical="center" wrapText="1"/>
    </xf>
    <xf numFmtId="0" fontId="20" fillId="0" borderId="36" xfId="3" applyFont="1" applyFill="1" applyBorder="1" applyAlignment="1" applyProtection="1">
      <alignment horizontal="center" vertical="center" wrapText="1"/>
    </xf>
    <xf numFmtId="0" fontId="20" fillId="0" borderId="43" xfId="3" applyFont="1" applyFill="1" applyBorder="1" applyAlignment="1" applyProtection="1">
      <alignment horizontal="center" vertical="center" wrapText="1"/>
    </xf>
    <xf numFmtId="0" fontId="20" fillId="0" borderId="44" xfId="3" applyFont="1" applyFill="1" applyBorder="1" applyAlignment="1" applyProtection="1">
      <alignment horizontal="center" vertical="center" wrapText="1"/>
    </xf>
    <xf numFmtId="0" fontId="5" fillId="16" borderId="4" xfId="0" applyFont="1" applyFill="1" applyBorder="1" applyAlignment="1" applyProtection="1">
      <alignment horizontal="center" vertical="center" wrapText="1"/>
    </xf>
    <xf numFmtId="0" fontId="5" fillId="16" borderId="11" xfId="0" applyFont="1" applyFill="1" applyBorder="1" applyAlignment="1" applyProtection="1">
      <alignment horizontal="center" vertical="center" wrapText="1"/>
    </xf>
    <xf numFmtId="0" fontId="16" fillId="11" borderId="5" xfId="0" applyFont="1" applyFill="1" applyBorder="1" applyAlignment="1" applyProtection="1">
      <alignment horizontal="center" vertical="center" wrapText="1"/>
      <protection locked="0"/>
    </xf>
    <xf numFmtId="0" fontId="6" fillId="14" borderId="5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 applyProtection="1">
      <alignment horizontal="center" vertical="center" wrapText="1"/>
    </xf>
    <xf numFmtId="0" fontId="16" fillId="11" borderId="12" xfId="0" applyFont="1" applyFill="1" applyBorder="1" applyAlignment="1" applyProtection="1">
      <alignment horizontal="center" vertical="center" wrapText="1"/>
    </xf>
    <xf numFmtId="0" fontId="15" fillId="15" borderId="8" xfId="0" applyFont="1" applyFill="1" applyBorder="1" applyAlignment="1" applyProtection="1">
      <alignment horizontal="center" vertical="center" wrapText="1"/>
    </xf>
    <xf numFmtId="0" fontId="15" fillId="15" borderId="17" xfId="0" applyFont="1" applyFill="1" applyBorder="1" applyAlignment="1" applyProtection="1">
      <alignment horizontal="center" vertical="center" wrapText="1"/>
    </xf>
    <xf numFmtId="0" fontId="22" fillId="11" borderId="1" xfId="0" applyFont="1" applyFill="1" applyBorder="1" applyAlignment="1" applyProtection="1">
      <alignment horizontal="center" vertical="center" wrapText="1"/>
      <protection locked="0"/>
    </xf>
    <xf numFmtId="0" fontId="22" fillId="11" borderId="2" xfId="0" applyFont="1" applyFill="1" applyBorder="1" applyAlignment="1" applyProtection="1">
      <alignment horizontal="center" vertical="center" wrapText="1"/>
      <protection locked="0"/>
    </xf>
    <xf numFmtId="0" fontId="22" fillId="11" borderId="3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23" fillId="12" borderId="1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 applyProtection="1">
      <alignment horizontal="center" vertical="center" wrapText="1"/>
      <protection locked="0"/>
    </xf>
    <xf numFmtId="0" fontId="22" fillId="13" borderId="2" xfId="0" applyFont="1" applyFill="1" applyBorder="1" applyAlignment="1" applyProtection="1">
      <alignment horizontal="center" vertical="center" wrapText="1"/>
      <protection locked="0"/>
    </xf>
    <xf numFmtId="0" fontId="22" fillId="13" borderId="3" xfId="0" applyFont="1" applyFill="1" applyBorder="1" applyAlignment="1" applyProtection="1">
      <alignment horizontal="center" vertical="center" wrapText="1"/>
      <protection locked="0"/>
    </xf>
    <xf numFmtId="9" fontId="16" fillId="11" borderId="6" xfId="4" applyFont="1" applyFill="1" applyBorder="1" applyAlignment="1" applyProtection="1">
      <alignment horizontal="center" vertical="center" wrapText="1"/>
    </xf>
    <xf numFmtId="9" fontId="16" fillId="11" borderId="28" xfId="4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9" fontId="5" fillId="3" borderId="6" xfId="4" applyFont="1" applyFill="1" applyBorder="1" applyAlignment="1" applyProtection="1">
      <alignment horizontal="center" vertical="center" wrapText="1"/>
    </xf>
    <xf numFmtId="9" fontId="5" fillId="3" borderId="28" xfId="4" applyFont="1" applyFill="1" applyBorder="1" applyAlignment="1" applyProtection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 applyProtection="1">
      <alignment horizontal="center" vertical="center" wrapText="1"/>
    </xf>
    <xf numFmtId="0" fontId="16" fillId="13" borderId="12" xfId="0" applyFont="1" applyFill="1" applyBorder="1" applyAlignment="1" applyProtection="1">
      <alignment horizontal="center" vertical="center" wrapText="1"/>
    </xf>
    <xf numFmtId="9" fontId="16" fillId="13" borderId="6" xfId="4" applyFont="1" applyFill="1" applyBorder="1" applyAlignment="1" applyProtection="1">
      <alignment horizontal="center" vertical="center" wrapText="1"/>
    </xf>
    <xf numFmtId="9" fontId="16" fillId="13" borderId="28" xfId="4" applyFont="1" applyFill="1" applyBorder="1" applyAlignment="1" applyProtection="1">
      <alignment horizontal="center" vertical="center" wrapText="1"/>
    </xf>
    <xf numFmtId="0" fontId="5" fillId="12" borderId="5" xfId="0" applyFont="1" applyFill="1" applyBorder="1" applyAlignment="1" applyProtection="1">
      <alignment horizontal="center" vertical="center" wrapText="1"/>
    </xf>
    <xf numFmtId="0" fontId="5" fillId="12" borderId="12" xfId="0" applyFont="1" applyFill="1" applyBorder="1" applyAlignment="1" applyProtection="1">
      <alignment horizontal="center" vertical="center" wrapText="1"/>
    </xf>
    <xf numFmtId="9" fontId="5" fillId="12" borderId="6" xfId="4" applyFont="1" applyFill="1" applyBorder="1" applyAlignment="1" applyProtection="1">
      <alignment horizontal="center" vertical="center" wrapText="1"/>
    </xf>
    <xf numFmtId="9" fontId="5" fillId="12" borderId="28" xfId="4" applyFont="1" applyFill="1" applyBorder="1" applyAlignment="1" applyProtection="1">
      <alignment horizontal="center" vertical="center" wrapText="1"/>
    </xf>
    <xf numFmtId="0" fontId="16" fillId="13" borderId="5" xfId="0" applyFont="1" applyFill="1" applyBorder="1" applyAlignment="1" applyProtection="1">
      <alignment horizontal="center" vertical="center" wrapText="1"/>
      <protection locked="0"/>
    </xf>
    <xf numFmtId="0" fontId="5" fillId="15" borderId="13" xfId="0" applyFont="1" applyFill="1" applyBorder="1" applyAlignment="1" applyProtection="1">
      <alignment horizontal="center" vertical="center" wrapText="1"/>
    </xf>
    <xf numFmtId="0" fontId="5" fillId="15" borderId="37" xfId="0" applyFont="1" applyFill="1" applyBorder="1" applyAlignment="1" applyProtection="1">
      <alignment horizontal="center" vertical="center" wrapText="1"/>
    </xf>
    <xf numFmtId="0" fontId="5" fillId="15" borderId="48" xfId="0" applyFont="1" applyFill="1" applyBorder="1" applyAlignment="1" applyProtection="1">
      <alignment horizontal="center" vertical="center"/>
      <protection locked="0"/>
    </xf>
    <xf numFmtId="0" fontId="5" fillId="15" borderId="13" xfId="0" applyFont="1" applyFill="1" applyBorder="1" applyAlignment="1" applyProtection="1">
      <alignment horizontal="center" vertical="center"/>
      <protection locked="0"/>
    </xf>
    <xf numFmtId="9" fontId="5" fillId="15" borderId="13" xfId="4" applyFont="1" applyFill="1" applyBorder="1" applyAlignment="1" applyProtection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3"/>
  <sheetViews>
    <sheetView showGridLines="0" zoomScale="70" zoomScaleNormal="70" workbookViewId="0">
      <selection activeCell="N40" sqref="N40"/>
    </sheetView>
  </sheetViews>
  <sheetFormatPr defaultRowHeight="12.75" x14ac:dyDescent="0.25"/>
  <cols>
    <col min="1" max="1" width="21.7109375" style="2" customWidth="1"/>
    <col min="2" max="2" width="14.28515625" style="5" bestFit="1" customWidth="1"/>
    <col min="3" max="3" width="19.140625" style="6" customWidth="1"/>
    <col min="4" max="6" width="9.140625" style="2" customWidth="1"/>
    <col min="7" max="7" width="14.5703125" style="2" customWidth="1"/>
    <col min="8" max="8" width="13.5703125" style="2" customWidth="1"/>
    <col min="9" max="9" width="14.85546875" style="2" customWidth="1"/>
    <col min="10" max="10" width="15" style="2" customWidth="1"/>
    <col min="11" max="11" width="11.42578125" style="2" customWidth="1"/>
    <col min="12" max="14" width="9.140625" style="2" customWidth="1"/>
    <col min="15" max="15" width="12.42578125" style="2" customWidth="1"/>
    <col min="16" max="16" width="12.140625" style="2" customWidth="1"/>
    <col min="17" max="17" width="13.42578125" style="2" customWidth="1"/>
    <col min="18" max="18" width="13.85546875" style="2" customWidth="1"/>
    <col min="19" max="19" width="12.42578125" style="2" customWidth="1"/>
    <col min="20" max="22" width="9.140625" style="2" customWidth="1"/>
    <col min="23" max="23" width="12.42578125" style="2" customWidth="1"/>
    <col min="24" max="24" width="13.5703125" style="2" customWidth="1"/>
    <col min="25" max="25" width="9.140625" style="2" customWidth="1"/>
    <col min="26" max="26" width="12.5703125" style="2" customWidth="1"/>
    <col min="27" max="27" width="12.28515625" style="2" customWidth="1"/>
    <col min="28" max="30" width="9.140625" style="2" customWidth="1"/>
    <col min="31" max="31" width="12.7109375" style="2" customWidth="1"/>
    <col min="32" max="32" width="12.140625" style="2" customWidth="1"/>
    <col min="33" max="33" width="15.5703125" style="2" customWidth="1"/>
    <col min="34" max="34" width="14.28515625" style="2" customWidth="1"/>
    <col min="35" max="35" width="11.42578125" style="2" customWidth="1"/>
    <col min="36" max="36" width="17.5703125" style="2" customWidth="1"/>
    <col min="37" max="54" width="9.7109375" style="2" customWidth="1"/>
    <col min="55" max="55" width="15.28515625" style="2" customWidth="1"/>
    <col min="56" max="56" width="22" style="2" customWidth="1"/>
    <col min="57" max="65" width="22.7109375" style="2" customWidth="1"/>
    <col min="66" max="66" width="22.5703125" style="2" customWidth="1"/>
    <col min="67" max="67" width="31" style="2" bestFit="1" customWidth="1"/>
    <col min="68" max="77" width="22.7109375" style="2" customWidth="1"/>
    <col min="78" max="78" width="9.140625" style="1"/>
    <col min="79" max="79" width="12" style="1" customWidth="1"/>
    <col min="80" max="80" width="14.5703125" style="1" bestFit="1" customWidth="1"/>
    <col min="81" max="154" width="9.140625" style="1"/>
    <col min="155" max="16384" width="9.140625" style="2"/>
  </cols>
  <sheetData>
    <row r="1" spans="1:172" ht="36.75" customHeight="1" thickBot="1" x14ac:dyDescent="0.3">
      <c r="A1" s="195" t="s">
        <v>95</v>
      </c>
      <c r="B1" s="195"/>
      <c r="C1" s="195"/>
      <c r="D1" s="199" t="s">
        <v>90</v>
      </c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1"/>
      <c r="T1" s="148" t="s">
        <v>91</v>
      </c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232" t="s">
        <v>92</v>
      </c>
      <c r="AK1" s="214" t="s">
        <v>100</v>
      </c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6"/>
      <c r="BD1" s="220" t="s">
        <v>101</v>
      </c>
      <c r="BE1" s="222" t="s">
        <v>1</v>
      </c>
      <c r="BF1" s="223"/>
      <c r="BG1" s="223"/>
      <c r="BH1" s="223"/>
      <c r="BI1" s="224"/>
      <c r="BJ1" s="154" t="s">
        <v>2</v>
      </c>
      <c r="BK1" s="155"/>
      <c r="BL1" s="155"/>
      <c r="BM1" s="155"/>
      <c r="BN1" s="155"/>
      <c r="BO1" s="155"/>
      <c r="BP1" s="155"/>
      <c r="BQ1" s="156"/>
      <c r="BR1" s="160" t="s">
        <v>3</v>
      </c>
      <c r="BS1" s="161"/>
      <c r="BT1" s="161"/>
      <c r="BU1" s="162"/>
      <c r="BV1" s="166" t="s">
        <v>4</v>
      </c>
      <c r="BW1" s="167"/>
      <c r="BX1" s="167"/>
      <c r="BY1" s="168"/>
    </row>
    <row r="2" spans="1:172" ht="36.75" customHeight="1" thickBot="1" x14ac:dyDescent="0.3">
      <c r="A2" s="196"/>
      <c r="B2" s="196"/>
      <c r="C2" s="196"/>
      <c r="D2" s="208" t="s">
        <v>5</v>
      </c>
      <c r="E2" s="209"/>
      <c r="F2" s="209"/>
      <c r="G2" s="209"/>
      <c r="H2" s="209"/>
      <c r="I2" s="209"/>
      <c r="J2" s="209"/>
      <c r="K2" s="210"/>
      <c r="L2" s="211" t="s">
        <v>6</v>
      </c>
      <c r="M2" s="212"/>
      <c r="N2" s="212"/>
      <c r="O2" s="212"/>
      <c r="P2" s="212"/>
      <c r="Q2" s="212"/>
      <c r="R2" s="212"/>
      <c r="S2" s="213"/>
      <c r="T2" s="150" t="s">
        <v>7</v>
      </c>
      <c r="U2" s="151"/>
      <c r="V2" s="151"/>
      <c r="W2" s="151"/>
      <c r="X2" s="151"/>
      <c r="Y2" s="151"/>
      <c r="Z2" s="151"/>
      <c r="AA2" s="152"/>
      <c r="AB2" s="150" t="s">
        <v>8</v>
      </c>
      <c r="AC2" s="151"/>
      <c r="AD2" s="151"/>
      <c r="AE2" s="151"/>
      <c r="AF2" s="151"/>
      <c r="AG2" s="151"/>
      <c r="AH2" s="151"/>
      <c r="AI2" s="153"/>
      <c r="AJ2" s="233"/>
      <c r="AK2" s="217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9"/>
      <c r="BD2" s="221"/>
      <c r="BE2" s="225"/>
      <c r="BF2" s="226"/>
      <c r="BG2" s="226"/>
      <c r="BH2" s="226"/>
      <c r="BI2" s="227"/>
      <c r="BJ2" s="157"/>
      <c r="BK2" s="158"/>
      <c r="BL2" s="158"/>
      <c r="BM2" s="158"/>
      <c r="BN2" s="158"/>
      <c r="BO2" s="158"/>
      <c r="BP2" s="158"/>
      <c r="BQ2" s="159"/>
      <c r="BR2" s="163"/>
      <c r="BS2" s="164"/>
      <c r="BT2" s="164"/>
      <c r="BU2" s="165"/>
      <c r="BV2" s="169"/>
      <c r="BW2" s="170"/>
      <c r="BX2" s="170"/>
      <c r="BY2" s="171"/>
    </row>
    <row r="3" spans="1:172" ht="35.25" customHeight="1" x14ac:dyDescent="0.25">
      <c r="A3" s="197" t="s">
        <v>87</v>
      </c>
      <c r="B3" s="202" t="s">
        <v>9</v>
      </c>
      <c r="C3" s="204" t="s">
        <v>10</v>
      </c>
      <c r="D3" s="206" t="s">
        <v>98</v>
      </c>
      <c r="E3" s="181" t="s">
        <v>99</v>
      </c>
      <c r="F3" s="207" t="s">
        <v>11</v>
      </c>
      <c r="G3" s="181" t="s">
        <v>12</v>
      </c>
      <c r="H3" s="181"/>
      <c r="I3" s="181"/>
      <c r="J3" s="182" t="s">
        <v>13</v>
      </c>
      <c r="K3" s="184" t="s">
        <v>14</v>
      </c>
      <c r="L3" s="188" t="s">
        <v>98</v>
      </c>
      <c r="M3" s="190" t="s">
        <v>99</v>
      </c>
      <c r="N3" s="192" t="s">
        <v>15</v>
      </c>
      <c r="O3" s="190" t="s">
        <v>12</v>
      </c>
      <c r="P3" s="190"/>
      <c r="Q3" s="190"/>
      <c r="R3" s="194" t="s">
        <v>13</v>
      </c>
      <c r="S3" s="186" t="s">
        <v>14</v>
      </c>
      <c r="T3" s="188" t="s">
        <v>98</v>
      </c>
      <c r="U3" s="190" t="s">
        <v>99</v>
      </c>
      <c r="V3" s="192" t="s">
        <v>16</v>
      </c>
      <c r="W3" s="190" t="s">
        <v>12</v>
      </c>
      <c r="X3" s="190"/>
      <c r="Y3" s="190"/>
      <c r="Z3" s="194" t="s">
        <v>13</v>
      </c>
      <c r="AA3" s="186" t="s">
        <v>14</v>
      </c>
      <c r="AB3" s="188" t="s">
        <v>98</v>
      </c>
      <c r="AC3" s="190" t="s">
        <v>99</v>
      </c>
      <c r="AD3" s="192" t="s">
        <v>17</v>
      </c>
      <c r="AE3" s="190" t="s">
        <v>12</v>
      </c>
      <c r="AF3" s="190"/>
      <c r="AG3" s="190"/>
      <c r="AH3" s="194" t="s">
        <v>13</v>
      </c>
      <c r="AI3" s="186" t="s">
        <v>14</v>
      </c>
      <c r="AJ3" s="233"/>
      <c r="AK3" s="241" t="s">
        <v>18</v>
      </c>
      <c r="AL3" s="187"/>
      <c r="AM3" s="187" t="s">
        <v>19</v>
      </c>
      <c r="AN3" s="187"/>
      <c r="AO3" s="187" t="s">
        <v>20</v>
      </c>
      <c r="AP3" s="187"/>
      <c r="AQ3" s="187" t="s">
        <v>21</v>
      </c>
      <c r="AR3" s="187"/>
      <c r="AS3" s="187" t="s">
        <v>22</v>
      </c>
      <c r="AT3" s="187"/>
      <c r="AU3" s="187" t="s">
        <v>23</v>
      </c>
      <c r="AV3" s="187"/>
      <c r="AW3" s="187" t="s">
        <v>24</v>
      </c>
      <c r="AX3" s="187"/>
      <c r="AY3" s="187" t="s">
        <v>25</v>
      </c>
      <c r="AZ3" s="187"/>
      <c r="BA3" s="239" t="s">
        <v>26</v>
      </c>
      <c r="BB3" s="239"/>
      <c r="BC3" s="240"/>
      <c r="BD3" s="235" t="s">
        <v>27</v>
      </c>
      <c r="BE3" s="237" t="s">
        <v>28</v>
      </c>
      <c r="BF3" s="238" t="s">
        <v>29</v>
      </c>
      <c r="BG3" s="228" t="s">
        <v>30</v>
      </c>
      <c r="BH3" s="228" t="s">
        <v>31</v>
      </c>
      <c r="BI3" s="229" t="s">
        <v>32</v>
      </c>
      <c r="BJ3" s="231" t="s">
        <v>33</v>
      </c>
      <c r="BK3" s="178"/>
      <c r="BL3" s="178" t="s">
        <v>34</v>
      </c>
      <c r="BM3" s="178"/>
      <c r="BN3" s="178" t="s">
        <v>35</v>
      </c>
      <c r="BO3" s="178"/>
      <c r="BP3" s="179" t="s">
        <v>14</v>
      </c>
      <c r="BQ3" s="180"/>
      <c r="BR3" s="176" t="s">
        <v>36</v>
      </c>
      <c r="BS3" s="172" t="s">
        <v>37</v>
      </c>
      <c r="BT3" s="172" t="s">
        <v>38</v>
      </c>
      <c r="BU3" s="174" t="s">
        <v>39</v>
      </c>
      <c r="BV3" s="176" t="s">
        <v>40</v>
      </c>
      <c r="BW3" s="172" t="s">
        <v>41</v>
      </c>
      <c r="BX3" s="172" t="s">
        <v>42</v>
      </c>
      <c r="BY3" s="174" t="s">
        <v>43</v>
      </c>
    </row>
    <row r="4" spans="1:172" ht="71.25" customHeight="1" thickBot="1" x14ac:dyDescent="0.3">
      <c r="A4" s="198"/>
      <c r="B4" s="203"/>
      <c r="C4" s="205"/>
      <c r="D4" s="189"/>
      <c r="E4" s="191"/>
      <c r="F4" s="193"/>
      <c r="G4" s="7" t="s">
        <v>44</v>
      </c>
      <c r="H4" s="7" t="s">
        <v>45</v>
      </c>
      <c r="I4" s="7" t="s">
        <v>46</v>
      </c>
      <c r="J4" s="183"/>
      <c r="K4" s="185"/>
      <c r="L4" s="189"/>
      <c r="M4" s="191"/>
      <c r="N4" s="193"/>
      <c r="O4" s="7" t="s">
        <v>47</v>
      </c>
      <c r="P4" s="7" t="s">
        <v>45</v>
      </c>
      <c r="Q4" s="7" t="s">
        <v>48</v>
      </c>
      <c r="R4" s="183"/>
      <c r="S4" s="185"/>
      <c r="T4" s="189"/>
      <c r="U4" s="191"/>
      <c r="V4" s="193"/>
      <c r="W4" s="7" t="s">
        <v>47</v>
      </c>
      <c r="X4" s="7" t="s">
        <v>49</v>
      </c>
      <c r="Y4" s="7" t="s">
        <v>50</v>
      </c>
      <c r="Z4" s="183"/>
      <c r="AA4" s="185"/>
      <c r="AB4" s="189"/>
      <c r="AC4" s="191"/>
      <c r="AD4" s="193"/>
      <c r="AE4" s="7" t="s">
        <v>47</v>
      </c>
      <c r="AF4" s="7" t="s">
        <v>45</v>
      </c>
      <c r="AG4" s="7" t="s">
        <v>50</v>
      </c>
      <c r="AH4" s="183"/>
      <c r="AI4" s="185"/>
      <c r="AJ4" s="234"/>
      <c r="AK4" s="16" t="s">
        <v>51</v>
      </c>
      <c r="AL4" s="17" t="s">
        <v>52</v>
      </c>
      <c r="AM4" s="17" t="s">
        <v>51</v>
      </c>
      <c r="AN4" s="17" t="s">
        <v>52</v>
      </c>
      <c r="AO4" s="17" t="s">
        <v>51</v>
      </c>
      <c r="AP4" s="17" t="s">
        <v>52</v>
      </c>
      <c r="AQ4" s="17" t="s">
        <v>51</v>
      </c>
      <c r="AR4" s="17" t="s">
        <v>52</v>
      </c>
      <c r="AS4" s="17" t="s">
        <v>51</v>
      </c>
      <c r="AT4" s="17" t="s">
        <v>52</v>
      </c>
      <c r="AU4" s="17" t="s">
        <v>51</v>
      </c>
      <c r="AV4" s="17" t="s">
        <v>52</v>
      </c>
      <c r="AW4" s="17" t="s">
        <v>51</v>
      </c>
      <c r="AX4" s="17" t="s">
        <v>52</v>
      </c>
      <c r="AY4" s="17" t="s">
        <v>51</v>
      </c>
      <c r="AZ4" s="17" t="s">
        <v>52</v>
      </c>
      <c r="BA4" s="18" t="s">
        <v>51</v>
      </c>
      <c r="BB4" s="18" t="s">
        <v>52</v>
      </c>
      <c r="BC4" s="102" t="s">
        <v>14</v>
      </c>
      <c r="BD4" s="236"/>
      <c r="BE4" s="189"/>
      <c r="BF4" s="191"/>
      <c r="BG4" s="193"/>
      <c r="BH4" s="193"/>
      <c r="BI4" s="230"/>
      <c r="BJ4" s="19" t="s">
        <v>53</v>
      </c>
      <c r="BK4" s="20" t="s">
        <v>54</v>
      </c>
      <c r="BL4" s="20" t="s">
        <v>53</v>
      </c>
      <c r="BM4" s="20" t="s">
        <v>54</v>
      </c>
      <c r="BN4" s="20" t="s">
        <v>53</v>
      </c>
      <c r="BO4" s="20" t="s">
        <v>54</v>
      </c>
      <c r="BP4" s="21" t="s">
        <v>53</v>
      </c>
      <c r="BQ4" s="22" t="s">
        <v>54</v>
      </c>
      <c r="BR4" s="177"/>
      <c r="BS4" s="173"/>
      <c r="BT4" s="173"/>
      <c r="BU4" s="175"/>
      <c r="BV4" s="177"/>
      <c r="BW4" s="173"/>
      <c r="BX4" s="173"/>
      <c r="BY4" s="175"/>
    </row>
    <row r="5" spans="1:172" ht="20.100000000000001" customHeight="1" x14ac:dyDescent="0.25">
      <c r="A5" s="11" t="s">
        <v>83</v>
      </c>
      <c r="B5" s="9" t="s">
        <v>88</v>
      </c>
      <c r="C5" s="8">
        <v>4142454.784</v>
      </c>
      <c r="D5" s="109">
        <v>462</v>
      </c>
      <c r="E5" s="110">
        <v>42</v>
      </c>
      <c r="F5" s="111">
        <f>SUM(D5:E5)</f>
        <v>504</v>
      </c>
      <c r="G5" s="110">
        <v>1</v>
      </c>
      <c r="H5" s="110">
        <v>1</v>
      </c>
      <c r="I5" s="110">
        <v>2</v>
      </c>
      <c r="J5" s="110">
        <v>1</v>
      </c>
      <c r="K5" s="112">
        <f>SUM(F5:J5)</f>
        <v>509</v>
      </c>
      <c r="L5" s="109">
        <v>394</v>
      </c>
      <c r="M5" s="110">
        <v>12</v>
      </c>
      <c r="N5" s="110">
        <f>SUM(L5:M5)</f>
        <v>406</v>
      </c>
      <c r="O5" s="110">
        <v>0</v>
      </c>
      <c r="P5" s="110">
        <v>0</v>
      </c>
      <c r="Q5" s="110">
        <v>2</v>
      </c>
      <c r="R5" s="110">
        <v>0</v>
      </c>
      <c r="S5" s="112">
        <f>SUM(N5:R5)</f>
        <v>408</v>
      </c>
      <c r="T5" s="109">
        <v>4</v>
      </c>
      <c r="U5" s="110">
        <v>0</v>
      </c>
      <c r="V5" s="110">
        <f>SUM(T5:U5)</f>
        <v>4</v>
      </c>
      <c r="W5" s="110">
        <v>0</v>
      </c>
      <c r="X5" s="110">
        <v>0</v>
      </c>
      <c r="Y5" s="110">
        <v>0</v>
      </c>
      <c r="Z5" s="110">
        <v>0</v>
      </c>
      <c r="AA5" s="112">
        <f>SUM(V5:Z5)</f>
        <v>4</v>
      </c>
      <c r="AB5" s="109">
        <v>299</v>
      </c>
      <c r="AC5" s="110">
        <v>3</v>
      </c>
      <c r="AD5" s="110">
        <f>SUM(AB5:AC5)</f>
        <v>302</v>
      </c>
      <c r="AE5" s="110">
        <v>0</v>
      </c>
      <c r="AF5" s="110">
        <v>0</v>
      </c>
      <c r="AG5" s="110">
        <v>2</v>
      </c>
      <c r="AH5" s="110">
        <v>1</v>
      </c>
      <c r="AI5" s="113">
        <f>SUM(AD5:AH5)</f>
        <v>305</v>
      </c>
      <c r="AJ5" s="114">
        <f>SUM(K5+S5+AA5+AI5)</f>
        <v>1226</v>
      </c>
      <c r="AK5" s="115">
        <v>6</v>
      </c>
      <c r="AL5" s="110">
        <v>4</v>
      </c>
      <c r="AM5" s="110">
        <v>17</v>
      </c>
      <c r="AN5" s="110">
        <v>20</v>
      </c>
      <c r="AO5" s="110">
        <v>100</v>
      </c>
      <c r="AP5" s="110">
        <v>102</v>
      </c>
      <c r="AQ5" s="110">
        <v>91</v>
      </c>
      <c r="AR5" s="110">
        <v>100</v>
      </c>
      <c r="AS5" s="110">
        <v>80</v>
      </c>
      <c r="AT5" s="110">
        <v>77</v>
      </c>
      <c r="AU5" s="110">
        <v>80</v>
      </c>
      <c r="AV5" s="110">
        <v>86</v>
      </c>
      <c r="AW5" s="110">
        <v>105</v>
      </c>
      <c r="AX5" s="110">
        <v>85</v>
      </c>
      <c r="AY5" s="110">
        <v>142</v>
      </c>
      <c r="AZ5" s="110">
        <v>121</v>
      </c>
      <c r="BA5" s="116">
        <f>SUM(AK5+AM5+AO5+AQ5+AS5+AU5+AW5+AY5)</f>
        <v>621</v>
      </c>
      <c r="BB5" s="116">
        <f>SUM(AL5+AN5+AP5+AR5+AT5+AV5+AX5+AZ5)</f>
        <v>595</v>
      </c>
      <c r="BC5" s="98">
        <f>SUM(BA5+BB5)</f>
        <v>1216</v>
      </c>
      <c r="BD5" s="27">
        <f t="shared" ref="BD5:BD14" si="0">SUM(F5+N5+V5+AD5)</f>
        <v>1216</v>
      </c>
      <c r="BE5" s="115">
        <v>297281</v>
      </c>
      <c r="BF5" s="110">
        <v>7408</v>
      </c>
      <c r="BG5" s="110">
        <v>7400</v>
      </c>
      <c r="BH5" s="110">
        <v>562</v>
      </c>
      <c r="BI5" s="110">
        <v>509</v>
      </c>
      <c r="BJ5" s="110">
        <v>243</v>
      </c>
      <c r="BK5" s="110">
        <v>3</v>
      </c>
      <c r="BL5" s="110">
        <v>25</v>
      </c>
      <c r="BM5" s="110">
        <v>0</v>
      </c>
      <c r="BN5" s="110">
        <v>1</v>
      </c>
      <c r="BO5" s="110">
        <v>0</v>
      </c>
      <c r="BP5" s="110">
        <f>(BJ5+BL5+BN5)</f>
        <v>269</v>
      </c>
      <c r="BQ5" s="110">
        <f>(BK5+BM5+BO5)</f>
        <v>3</v>
      </c>
      <c r="BR5" s="110">
        <v>0</v>
      </c>
      <c r="BS5" s="110">
        <v>0</v>
      </c>
      <c r="BT5" s="110">
        <v>0</v>
      </c>
      <c r="BU5" s="110">
        <v>0</v>
      </c>
      <c r="BV5" s="110">
        <v>3896</v>
      </c>
      <c r="BW5" s="110">
        <v>6367</v>
      </c>
      <c r="BX5" s="110">
        <v>135</v>
      </c>
      <c r="BY5" s="110">
        <v>3</v>
      </c>
      <c r="CA5" s="135">
        <f>SUM(G5:I5,O5:Q5,W5:Y5,AE5:AG5)</f>
        <v>8</v>
      </c>
    </row>
    <row r="6" spans="1:172" ht="20.100000000000001" customHeight="1" x14ac:dyDescent="0.25">
      <c r="A6" s="12" t="s">
        <v>83</v>
      </c>
      <c r="B6" s="10" t="s">
        <v>55</v>
      </c>
      <c r="C6" s="8">
        <v>12640673.791999999</v>
      </c>
      <c r="D6" s="117">
        <v>1032</v>
      </c>
      <c r="E6" s="118">
        <v>33</v>
      </c>
      <c r="F6" s="119">
        <f t="shared" ref="F6:F21" si="1">SUM(D6:E6)</f>
        <v>1065</v>
      </c>
      <c r="G6" s="118">
        <v>7</v>
      </c>
      <c r="H6" s="118">
        <v>7</v>
      </c>
      <c r="I6" s="118">
        <v>4</v>
      </c>
      <c r="J6" s="118">
        <v>2</v>
      </c>
      <c r="K6" s="120">
        <f t="shared" ref="K6:K12" si="2">SUM(F6:J6)</f>
        <v>1085</v>
      </c>
      <c r="L6" s="117">
        <v>924</v>
      </c>
      <c r="M6" s="118">
        <v>6</v>
      </c>
      <c r="N6" s="118">
        <f t="shared" ref="N6:N21" si="3">SUM(L6:M6)</f>
        <v>930</v>
      </c>
      <c r="O6" s="118">
        <v>0</v>
      </c>
      <c r="P6" s="118">
        <v>0</v>
      </c>
      <c r="Q6" s="118">
        <v>7</v>
      </c>
      <c r="R6" s="118">
        <v>2</v>
      </c>
      <c r="S6" s="120">
        <f t="shared" ref="S6:S12" si="4">SUM(N6:R6)</f>
        <v>939</v>
      </c>
      <c r="T6" s="117">
        <v>8</v>
      </c>
      <c r="U6" s="118">
        <v>0</v>
      </c>
      <c r="V6" s="118">
        <f t="shared" ref="V6:V21" si="5">SUM(T6:U6)</f>
        <v>8</v>
      </c>
      <c r="W6" s="118">
        <v>0</v>
      </c>
      <c r="X6" s="118">
        <v>0</v>
      </c>
      <c r="Y6" s="118">
        <v>0</v>
      </c>
      <c r="Z6" s="118">
        <v>1</v>
      </c>
      <c r="AA6" s="120">
        <f t="shared" ref="AA6:AA12" si="6">SUM(V6:Z6)</f>
        <v>9</v>
      </c>
      <c r="AB6" s="117">
        <v>603</v>
      </c>
      <c r="AC6" s="118">
        <v>1</v>
      </c>
      <c r="AD6" s="118">
        <f t="shared" ref="AD6:AD12" si="7">SUM(AB6:AC6)</f>
        <v>604</v>
      </c>
      <c r="AE6" s="118">
        <v>0</v>
      </c>
      <c r="AF6" s="118">
        <v>0</v>
      </c>
      <c r="AG6" s="118">
        <v>3</v>
      </c>
      <c r="AH6" s="118">
        <v>3</v>
      </c>
      <c r="AI6" s="121">
        <f t="shared" ref="AI6:AI12" si="8">SUM(AD6:AH6)</f>
        <v>610</v>
      </c>
      <c r="AJ6" s="122">
        <f t="shared" ref="AJ6:AJ12" si="9">SUM(K6+S6+AA6+AI6)</f>
        <v>2643</v>
      </c>
      <c r="AK6" s="123">
        <v>75</v>
      </c>
      <c r="AL6" s="118">
        <v>95</v>
      </c>
      <c r="AM6" s="118">
        <v>124</v>
      </c>
      <c r="AN6" s="118">
        <v>137</v>
      </c>
      <c r="AO6" s="118">
        <v>162</v>
      </c>
      <c r="AP6" s="118">
        <v>253</v>
      </c>
      <c r="AQ6" s="118">
        <v>141</v>
      </c>
      <c r="AR6" s="118">
        <v>228</v>
      </c>
      <c r="AS6" s="118">
        <v>111</v>
      </c>
      <c r="AT6" s="118">
        <v>180</v>
      </c>
      <c r="AU6" s="118">
        <v>155</v>
      </c>
      <c r="AV6" s="118">
        <v>193</v>
      </c>
      <c r="AW6" s="118">
        <v>193</v>
      </c>
      <c r="AX6" s="118">
        <v>193</v>
      </c>
      <c r="AY6" s="118">
        <v>206</v>
      </c>
      <c r="AZ6" s="118">
        <v>161</v>
      </c>
      <c r="BA6" s="124">
        <f t="shared" ref="BA6:BB12" si="10">SUM(AK6+AM6+AO6+AQ6+AS6+AU6+AW6+AY6)</f>
        <v>1167</v>
      </c>
      <c r="BB6" s="124">
        <f t="shared" si="10"/>
        <v>1440</v>
      </c>
      <c r="BC6" s="99">
        <f t="shared" ref="BC6:BC12" si="11">SUM(BA6+BB6)</f>
        <v>2607</v>
      </c>
      <c r="BD6" s="28">
        <f t="shared" si="0"/>
        <v>2607</v>
      </c>
      <c r="BE6" s="123">
        <v>743925</v>
      </c>
      <c r="BF6" s="118">
        <v>23855</v>
      </c>
      <c r="BG6" s="118">
        <v>10026</v>
      </c>
      <c r="BH6" s="118">
        <v>912</v>
      </c>
      <c r="BI6" s="118">
        <v>1483</v>
      </c>
      <c r="BJ6" s="118">
        <v>1444</v>
      </c>
      <c r="BK6" s="118">
        <v>19</v>
      </c>
      <c r="BL6" s="118">
        <v>20</v>
      </c>
      <c r="BM6" s="118">
        <v>0</v>
      </c>
      <c r="BN6" s="118">
        <v>7</v>
      </c>
      <c r="BO6" s="118">
        <v>0</v>
      </c>
      <c r="BP6" s="118">
        <f t="shared" ref="BP6:BQ12" si="12">(BJ6+BL6+BN6)</f>
        <v>1471</v>
      </c>
      <c r="BQ6" s="118">
        <f t="shared" si="12"/>
        <v>19</v>
      </c>
      <c r="BR6" s="118">
        <v>162</v>
      </c>
      <c r="BS6" s="118">
        <v>5</v>
      </c>
      <c r="BT6" s="118">
        <v>5</v>
      </c>
      <c r="BU6" s="118">
        <v>29</v>
      </c>
      <c r="BV6" s="118">
        <v>499</v>
      </c>
      <c r="BW6" s="118">
        <v>747</v>
      </c>
      <c r="BX6" s="118">
        <v>14</v>
      </c>
      <c r="BY6" s="118">
        <v>20</v>
      </c>
      <c r="CA6" s="135">
        <f t="shared" ref="CA6:CA13" si="13">SUM(G6:I6,O6:Q6,W6:Y6,AE6:AG6)</f>
        <v>28</v>
      </c>
    </row>
    <row r="7" spans="1:172" ht="20.100000000000001" customHeight="1" x14ac:dyDescent="0.25">
      <c r="A7" s="12" t="s">
        <v>83</v>
      </c>
      <c r="B7" s="10" t="s">
        <v>56</v>
      </c>
      <c r="C7" s="8">
        <v>5121716.2240000004</v>
      </c>
      <c r="D7" s="117">
        <v>258</v>
      </c>
      <c r="E7" s="118">
        <v>25</v>
      </c>
      <c r="F7" s="119">
        <f t="shared" si="1"/>
        <v>283</v>
      </c>
      <c r="G7" s="118">
        <v>10</v>
      </c>
      <c r="H7" s="118">
        <v>1</v>
      </c>
      <c r="I7" s="118">
        <v>0</v>
      </c>
      <c r="J7" s="118">
        <v>0</v>
      </c>
      <c r="K7" s="120">
        <f t="shared" si="2"/>
        <v>294</v>
      </c>
      <c r="L7" s="117">
        <v>440</v>
      </c>
      <c r="M7" s="118">
        <v>1</v>
      </c>
      <c r="N7" s="118">
        <f t="shared" si="3"/>
        <v>441</v>
      </c>
      <c r="O7" s="118">
        <v>0</v>
      </c>
      <c r="P7" s="118">
        <v>0</v>
      </c>
      <c r="Q7" s="118">
        <v>21</v>
      </c>
      <c r="R7" s="118">
        <v>0</v>
      </c>
      <c r="S7" s="120">
        <f t="shared" si="4"/>
        <v>462</v>
      </c>
      <c r="T7" s="117">
        <v>1</v>
      </c>
      <c r="U7" s="118">
        <v>0</v>
      </c>
      <c r="V7" s="118">
        <f t="shared" si="5"/>
        <v>1</v>
      </c>
      <c r="W7" s="118">
        <v>0</v>
      </c>
      <c r="X7" s="118">
        <v>0</v>
      </c>
      <c r="Y7" s="118">
        <v>0</v>
      </c>
      <c r="Z7" s="118">
        <v>0</v>
      </c>
      <c r="AA7" s="120">
        <f t="shared" si="6"/>
        <v>1</v>
      </c>
      <c r="AB7" s="117">
        <v>280</v>
      </c>
      <c r="AC7" s="118">
        <v>4</v>
      </c>
      <c r="AD7" s="118">
        <f t="shared" si="7"/>
        <v>284</v>
      </c>
      <c r="AE7" s="118">
        <v>0</v>
      </c>
      <c r="AF7" s="118">
        <v>0</v>
      </c>
      <c r="AG7" s="118">
        <v>21</v>
      </c>
      <c r="AH7" s="118">
        <v>0</v>
      </c>
      <c r="AI7" s="121">
        <f t="shared" si="8"/>
        <v>305</v>
      </c>
      <c r="AJ7" s="122">
        <f t="shared" si="9"/>
        <v>1062</v>
      </c>
      <c r="AK7" s="123">
        <v>66</v>
      </c>
      <c r="AL7" s="118">
        <v>56</v>
      </c>
      <c r="AM7" s="118">
        <v>55</v>
      </c>
      <c r="AN7" s="118">
        <v>60</v>
      </c>
      <c r="AO7" s="118">
        <v>91</v>
      </c>
      <c r="AP7" s="118">
        <v>110</v>
      </c>
      <c r="AQ7" s="118">
        <v>83</v>
      </c>
      <c r="AR7" s="118">
        <v>72</v>
      </c>
      <c r="AS7" s="118">
        <v>54</v>
      </c>
      <c r="AT7" s="118">
        <v>46</v>
      </c>
      <c r="AU7" s="118">
        <v>45</v>
      </c>
      <c r="AV7" s="118">
        <v>49</v>
      </c>
      <c r="AW7" s="118">
        <v>44</v>
      </c>
      <c r="AX7" s="118">
        <v>61</v>
      </c>
      <c r="AY7" s="118">
        <v>57</v>
      </c>
      <c r="AZ7" s="118">
        <v>60</v>
      </c>
      <c r="BA7" s="124">
        <f t="shared" si="10"/>
        <v>495</v>
      </c>
      <c r="BB7" s="124">
        <f t="shared" si="10"/>
        <v>514</v>
      </c>
      <c r="BC7" s="99">
        <f t="shared" si="11"/>
        <v>1009</v>
      </c>
      <c r="BD7" s="28">
        <f t="shared" si="0"/>
        <v>1009</v>
      </c>
      <c r="BE7" s="123">
        <v>56743</v>
      </c>
      <c r="BF7" s="118">
        <v>3019</v>
      </c>
      <c r="BG7" s="118">
        <v>3009</v>
      </c>
      <c r="BH7" s="118">
        <v>270</v>
      </c>
      <c r="BI7" s="118">
        <v>154</v>
      </c>
      <c r="BJ7" s="118">
        <v>127</v>
      </c>
      <c r="BK7" s="118">
        <v>2</v>
      </c>
      <c r="BL7" s="118">
        <v>19</v>
      </c>
      <c r="BM7" s="118">
        <v>0</v>
      </c>
      <c r="BN7" s="118">
        <v>11</v>
      </c>
      <c r="BO7" s="118">
        <v>0</v>
      </c>
      <c r="BP7" s="118">
        <f t="shared" si="12"/>
        <v>157</v>
      </c>
      <c r="BQ7" s="118">
        <f t="shared" si="12"/>
        <v>2</v>
      </c>
      <c r="BR7" s="118">
        <v>314</v>
      </c>
      <c r="BS7" s="118">
        <v>0</v>
      </c>
      <c r="BT7" s="118">
        <v>1</v>
      </c>
      <c r="BU7" s="118">
        <v>0</v>
      </c>
      <c r="BV7" s="118">
        <v>102</v>
      </c>
      <c r="BW7" s="118">
        <v>295</v>
      </c>
      <c r="BX7" s="118">
        <v>14</v>
      </c>
      <c r="BY7" s="118">
        <v>45</v>
      </c>
      <c r="CA7" s="135">
        <f t="shared" si="13"/>
        <v>53</v>
      </c>
    </row>
    <row r="8" spans="1:172" ht="20.100000000000001" customHeight="1" x14ac:dyDescent="0.25">
      <c r="A8" s="12" t="s">
        <v>83</v>
      </c>
      <c r="B8" s="10" t="s">
        <v>57</v>
      </c>
      <c r="C8" s="8">
        <v>944890.88</v>
      </c>
      <c r="D8" s="117">
        <v>70</v>
      </c>
      <c r="E8" s="118">
        <v>1</v>
      </c>
      <c r="F8" s="119">
        <f t="shared" si="1"/>
        <v>71</v>
      </c>
      <c r="G8" s="118">
        <v>2</v>
      </c>
      <c r="H8" s="118">
        <v>0</v>
      </c>
      <c r="I8" s="118">
        <v>0</v>
      </c>
      <c r="J8" s="118">
        <v>0</v>
      </c>
      <c r="K8" s="120">
        <f t="shared" si="2"/>
        <v>73</v>
      </c>
      <c r="L8" s="117">
        <v>358</v>
      </c>
      <c r="M8" s="118">
        <v>0</v>
      </c>
      <c r="N8" s="118">
        <f t="shared" si="3"/>
        <v>358</v>
      </c>
      <c r="O8" s="118">
        <v>0</v>
      </c>
      <c r="P8" s="118">
        <v>0</v>
      </c>
      <c r="Q8" s="118">
        <v>1</v>
      </c>
      <c r="R8" s="118">
        <v>0</v>
      </c>
      <c r="S8" s="120">
        <f t="shared" si="4"/>
        <v>359</v>
      </c>
      <c r="T8" s="117">
        <v>1</v>
      </c>
      <c r="U8" s="118">
        <v>0</v>
      </c>
      <c r="V8" s="118">
        <f t="shared" si="5"/>
        <v>1</v>
      </c>
      <c r="W8" s="118">
        <v>0</v>
      </c>
      <c r="X8" s="118">
        <v>0</v>
      </c>
      <c r="Y8" s="118">
        <v>0</v>
      </c>
      <c r="Z8" s="118">
        <v>0</v>
      </c>
      <c r="AA8" s="120">
        <f t="shared" si="6"/>
        <v>1</v>
      </c>
      <c r="AB8" s="117">
        <v>125</v>
      </c>
      <c r="AC8" s="118">
        <v>0</v>
      </c>
      <c r="AD8" s="118">
        <f t="shared" si="7"/>
        <v>125</v>
      </c>
      <c r="AE8" s="118">
        <v>0</v>
      </c>
      <c r="AF8" s="118">
        <v>0</v>
      </c>
      <c r="AG8" s="118">
        <v>0</v>
      </c>
      <c r="AH8" s="118">
        <v>0</v>
      </c>
      <c r="AI8" s="121">
        <f t="shared" si="8"/>
        <v>125</v>
      </c>
      <c r="AJ8" s="122">
        <f t="shared" si="9"/>
        <v>558</v>
      </c>
      <c r="AK8" s="123">
        <v>61</v>
      </c>
      <c r="AL8" s="118">
        <v>31</v>
      </c>
      <c r="AM8" s="118">
        <v>39</v>
      </c>
      <c r="AN8" s="118">
        <v>44</v>
      </c>
      <c r="AO8" s="118">
        <v>32</v>
      </c>
      <c r="AP8" s="118">
        <v>63</v>
      </c>
      <c r="AQ8" s="118">
        <v>31</v>
      </c>
      <c r="AR8" s="118">
        <v>78</v>
      </c>
      <c r="AS8" s="118">
        <v>10</v>
      </c>
      <c r="AT8" s="118">
        <v>48</v>
      </c>
      <c r="AU8" s="118">
        <v>10</v>
      </c>
      <c r="AV8" s="118">
        <v>35</v>
      </c>
      <c r="AW8" s="118">
        <v>22</v>
      </c>
      <c r="AX8" s="118">
        <v>24</v>
      </c>
      <c r="AY8" s="118">
        <v>9</v>
      </c>
      <c r="AZ8" s="118">
        <v>18</v>
      </c>
      <c r="BA8" s="124">
        <f>SUM(AK8+AM8+AO8+AQ8+AS8+AU8+AW8+AY8)</f>
        <v>214</v>
      </c>
      <c r="BB8" s="124">
        <f>SUM(AL8+AN8+AP8+AR8+AT8+AV8+AX8+AZ8)</f>
        <v>341</v>
      </c>
      <c r="BC8" s="99">
        <f t="shared" si="11"/>
        <v>555</v>
      </c>
      <c r="BD8" s="28">
        <f t="shared" si="0"/>
        <v>555</v>
      </c>
      <c r="BE8" s="123">
        <v>66947</v>
      </c>
      <c r="BF8" s="118">
        <v>1650</v>
      </c>
      <c r="BG8" s="118">
        <v>1504</v>
      </c>
      <c r="BH8" s="118">
        <v>66</v>
      </c>
      <c r="BI8" s="118">
        <v>394</v>
      </c>
      <c r="BJ8" s="118">
        <v>38</v>
      </c>
      <c r="BK8" s="118">
        <v>0</v>
      </c>
      <c r="BL8" s="118">
        <v>6</v>
      </c>
      <c r="BM8" s="118">
        <v>0</v>
      </c>
      <c r="BN8" s="118">
        <v>1</v>
      </c>
      <c r="BO8" s="118">
        <v>10</v>
      </c>
      <c r="BP8" s="118">
        <f t="shared" si="12"/>
        <v>45</v>
      </c>
      <c r="BQ8" s="118">
        <f t="shared" si="12"/>
        <v>10</v>
      </c>
      <c r="BR8" s="118">
        <v>0</v>
      </c>
      <c r="BS8" s="118">
        <v>0</v>
      </c>
      <c r="BT8" s="118">
        <v>0</v>
      </c>
      <c r="BU8" s="118">
        <v>0</v>
      </c>
      <c r="BV8" s="118">
        <v>91</v>
      </c>
      <c r="BW8" s="118">
        <v>180</v>
      </c>
      <c r="BX8" s="118">
        <v>7</v>
      </c>
      <c r="BY8" s="118">
        <v>0</v>
      </c>
      <c r="CA8" s="135">
        <f t="shared" si="13"/>
        <v>3</v>
      </c>
    </row>
    <row r="9" spans="1:172" ht="20.100000000000001" customHeight="1" x14ac:dyDescent="0.25">
      <c r="A9" s="12" t="s">
        <v>83</v>
      </c>
      <c r="B9" s="10" t="s">
        <v>89</v>
      </c>
      <c r="C9" s="8">
        <v>31255931.903999999</v>
      </c>
      <c r="D9" s="117">
        <v>3341</v>
      </c>
      <c r="E9" s="118">
        <v>287</v>
      </c>
      <c r="F9" s="119">
        <f t="shared" si="1"/>
        <v>3628</v>
      </c>
      <c r="G9" s="118">
        <v>28</v>
      </c>
      <c r="H9" s="118">
        <v>9</v>
      </c>
      <c r="I9" s="118">
        <v>23</v>
      </c>
      <c r="J9" s="118">
        <v>2</v>
      </c>
      <c r="K9" s="120">
        <f t="shared" si="2"/>
        <v>3690</v>
      </c>
      <c r="L9" s="117">
        <v>3214</v>
      </c>
      <c r="M9" s="118">
        <v>50</v>
      </c>
      <c r="N9" s="118">
        <f t="shared" si="3"/>
        <v>3264</v>
      </c>
      <c r="O9" s="118">
        <v>4</v>
      </c>
      <c r="P9" s="118">
        <v>2</v>
      </c>
      <c r="Q9" s="118">
        <v>10</v>
      </c>
      <c r="R9" s="118">
        <v>0</v>
      </c>
      <c r="S9" s="120">
        <f t="shared" si="4"/>
        <v>3280</v>
      </c>
      <c r="T9" s="117">
        <v>29</v>
      </c>
      <c r="U9" s="118">
        <v>2</v>
      </c>
      <c r="V9" s="118">
        <f t="shared" si="5"/>
        <v>31</v>
      </c>
      <c r="W9" s="118">
        <v>0</v>
      </c>
      <c r="X9" s="118">
        <v>0</v>
      </c>
      <c r="Y9" s="118">
        <v>0</v>
      </c>
      <c r="Z9" s="118">
        <v>0</v>
      </c>
      <c r="AA9" s="120">
        <f t="shared" si="6"/>
        <v>31</v>
      </c>
      <c r="AB9" s="117">
        <v>3014</v>
      </c>
      <c r="AC9" s="118">
        <v>27</v>
      </c>
      <c r="AD9" s="118">
        <f t="shared" si="7"/>
        <v>3041</v>
      </c>
      <c r="AE9" s="118">
        <v>2</v>
      </c>
      <c r="AF9" s="118">
        <v>1</v>
      </c>
      <c r="AG9" s="118">
        <v>9</v>
      </c>
      <c r="AH9" s="118">
        <v>0</v>
      </c>
      <c r="AI9" s="121">
        <f t="shared" si="8"/>
        <v>3053</v>
      </c>
      <c r="AJ9" s="122">
        <f t="shared" si="9"/>
        <v>10054</v>
      </c>
      <c r="AK9" s="123">
        <v>714</v>
      </c>
      <c r="AL9" s="118">
        <v>512</v>
      </c>
      <c r="AM9" s="118">
        <v>694</v>
      </c>
      <c r="AN9" s="118">
        <v>742</v>
      </c>
      <c r="AO9" s="118">
        <v>813</v>
      </c>
      <c r="AP9" s="118">
        <v>1111</v>
      </c>
      <c r="AQ9" s="118">
        <v>585</v>
      </c>
      <c r="AR9" s="118">
        <v>725</v>
      </c>
      <c r="AS9" s="118">
        <v>441</v>
      </c>
      <c r="AT9" s="118">
        <v>501</v>
      </c>
      <c r="AU9" s="118">
        <v>494</v>
      </c>
      <c r="AV9" s="118">
        <v>498</v>
      </c>
      <c r="AW9" s="118">
        <v>509</v>
      </c>
      <c r="AX9" s="118">
        <v>526</v>
      </c>
      <c r="AY9" s="118">
        <v>657</v>
      </c>
      <c r="AZ9" s="118">
        <v>442</v>
      </c>
      <c r="BA9" s="124">
        <f t="shared" si="10"/>
        <v>4907</v>
      </c>
      <c r="BB9" s="124">
        <f t="shared" si="10"/>
        <v>5057</v>
      </c>
      <c r="BC9" s="99">
        <f t="shared" si="11"/>
        <v>9964</v>
      </c>
      <c r="BD9" s="28">
        <f t="shared" si="0"/>
        <v>9964</v>
      </c>
      <c r="BE9" s="123">
        <v>2651070</v>
      </c>
      <c r="BF9" s="118">
        <v>32656</v>
      </c>
      <c r="BG9" s="118">
        <v>24526</v>
      </c>
      <c r="BH9" s="118">
        <v>3690</v>
      </c>
      <c r="BI9" s="118">
        <v>4307</v>
      </c>
      <c r="BJ9" s="118">
        <v>3051</v>
      </c>
      <c r="BK9" s="118">
        <v>89</v>
      </c>
      <c r="BL9" s="118">
        <v>157</v>
      </c>
      <c r="BM9" s="118">
        <v>14</v>
      </c>
      <c r="BN9" s="118">
        <v>135</v>
      </c>
      <c r="BO9" s="118">
        <v>5</v>
      </c>
      <c r="BP9" s="118">
        <f t="shared" si="12"/>
        <v>3343</v>
      </c>
      <c r="BQ9" s="118">
        <f t="shared" si="12"/>
        <v>108</v>
      </c>
      <c r="BR9" s="118">
        <v>501</v>
      </c>
      <c r="BS9" s="118">
        <v>6</v>
      </c>
      <c r="BT9" s="118">
        <v>0</v>
      </c>
      <c r="BU9" s="118">
        <v>0</v>
      </c>
      <c r="BV9" s="118">
        <v>1232</v>
      </c>
      <c r="BW9" s="118">
        <v>1049</v>
      </c>
      <c r="BX9" s="118">
        <v>32</v>
      </c>
      <c r="BY9" s="118">
        <v>133</v>
      </c>
      <c r="CA9" s="135">
        <f t="shared" si="13"/>
        <v>88</v>
      </c>
    </row>
    <row r="10" spans="1:172" s="1" customFormat="1" ht="20.100000000000001" customHeight="1" x14ac:dyDescent="0.25">
      <c r="A10" s="12" t="s">
        <v>83</v>
      </c>
      <c r="B10" s="10" t="s">
        <v>58</v>
      </c>
      <c r="C10" s="8">
        <v>112652740.608</v>
      </c>
      <c r="D10" s="117">
        <v>18056</v>
      </c>
      <c r="E10" s="125">
        <v>1563</v>
      </c>
      <c r="F10" s="119">
        <f t="shared" si="1"/>
        <v>19619</v>
      </c>
      <c r="G10" s="118">
        <v>138</v>
      </c>
      <c r="H10" s="118">
        <v>118</v>
      </c>
      <c r="I10" s="118">
        <v>94</v>
      </c>
      <c r="J10" s="118">
        <v>27</v>
      </c>
      <c r="K10" s="120">
        <f t="shared" si="2"/>
        <v>19996</v>
      </c>
      <c r="L10" s="117">
        <v>20502</v>
      </c>
      <c r="M10" s="118">
        <v>829</v>
      </c>
      <c r="N10" s="118">
        <f t="shared" si="3"/>
        <v>21331</v>
      </c>
      <c r="O10" s="118">
        <v>16</v>
      </c>
      <c r="P10" s="118">
        <v>61</v>
      </c>
      <c r="Q10" s="118">
        <v>75</v>
      </c>
      <c r="R10" s="118">
        <v>25</v>
      </c>
      <c r="S10" s="120">
        <f t="shared" si="4"/>
        <v>21508</v>
      </c>
      <c r="T10" s="117">
        <v>481</v>
      </c>
      <c r="U10" s="118">
        <v>11</v>
      </c>
      <c r="V10" s="118">
        <f t="shared" si="5"/>
        <v>492</v>
      </c>
      <c r="W10" s="118">
        <v>0</v>
      </c>
      <c r="X10" s="118">
        <v>1</v>
      </c>
      <c r="Y10" s="118">
        <v>1</v>
      </c>
      <c r="Z10" s="118">
        <v>0</v>
      </c>
      <c r="AA10" s="120">
        <f t="shared" si="6"/>
        <v>494</v>
      </c>
      <c r="AB10" s="117">
        <v>6356</v>
      </c>
      <c r="AC10" s="118">
        <v>159</v>
      </c>
      <c r="AD10" s="118">
        <f t="shared" si="7"/>
        <v>6515</v>
      </c>
      <c r="AE10" s="118">
        <v>5</v>
      </c>
      <c r="AF10" s="118">
        <v>22</v>
      </c>
      <c r="AG10" s="118">
        <v>59</v>
      </c>
      <c r="AH10" s="118">
        <v>6</v>
      </c>
      <c r="AI10" s="121">
        <f t="shared" si="8"/>
        <v>6607</v>
      </c>
      <c r="AJ10" s="122">
        <f t="shared" si="9"/>
        <v>48605</v>
      </c>
      <c r="AK10" s="123">
        <v>326</v>
      </c>
      <c r="AL10" s="118">
        <v>309</v>
      </c>
      <c r="AM10" s="118">
        <v>1165</v>
      </c>
      <c r="AN10" s="118">
        <v>1616</v>
      </c>
      <c r="AO10" s="118">
        <v>3721</v>
      </c>
      <c r="AP10" s="118">
        <v>4566</v>
      </c>
      <c r="AQ10" s="118">
        <v>3735</v>
      </c>
      <c r="AR10" s="118">
        <v>3851</v>
      </c>
      <c r="AS10" s="118">
        <v>3820</v>
      </c>
      <c r="AT10" s="118">
        <v>3794</v>
      </c>
      <c r="AU10" s="118">
        <v>4239</v>
      </c>
      <c r="AV10" s="118">
        <v>3708</v>
      </c>
      <c r="AW10" s="118">
        <v>3860</v>
      </c>
      <c r="AX10" s="118">
        <v>2936</v>
      </c>
      <c r="AY10" s="118">
        <v>3816</v>
      </c>
      <c r="AZ10" s="118">
        <v>2495</v>
      </c>
      <c r="BA10" s="124">
        <f t="shared" si="10"/>
        <v>24682</v>
      </c>
      <c r="BB10" s="124">
        <f t="shared" si="10"/>
        <v>23275</v>
      </c>
      <c r="BC10" s="99">
        <f t="shared" si="11"/>
        <v>47957</v>
      </c>
      <c r="BD10" s="28">
        <f t="shared" si="0"/>
        <v>47957</v>
      </c>
      <c r="BE10" s="123">
        <v>11882911</v>
      </c>
      <c r="BF10" s="118">
        <v>223829</v>
      </c>
      <c r="BG10" s="118">
        <v>195269</v>
      </c>
      <c r="BH10" s="118">
        <v>20030</v>
      </c>
      <c r="BI10" s="118">
        <v>20274</v>
      </c>
      <c r="BJ10" s="118">
        <v>11535</v>
      </c>
      <c r="BK10" s="118">
        <v>143</v>
      </c>
      <c r="BL10" s="118">
        <v>1353</v>
      </c>
      <c r="BM10" s="118">
        <v>52</v>
      </c>
      <c r="BN10" s="118">
        <v>543</v>
      </c>
      <c r="BO10" s="118">
        <v>11</v>
      </c>
      <c r="BP10" s="118">
        <f t="shared" si="12"/>
        <v>13431</v>
      </c>
      <c r="BQ10" s="118">
        <f t="shared" si="12"/>
        <v>206</v>
      </c>
      <c r="BR10" s="118">
        <v>36258</v>
      </c>
      <c r="BS10" s="118">
        <v>115</v>
      </c>
      <c r="BT10" s="118">
        <v>79</v>
      </c>
      <c r="BU10" s="118">
        <v>4</v>
      </c>
      <c r="BV10" s="118">
        <v>18388</v>
      </c>
      <c r="BW10" s="118">
        <v>42210</v>
      </c>
      <c r="BX10" s="118">
        <v>457</v>
      </c>
      <c r="BY10" s="118">
        <v>159</v>
      </c>
      <c r="CA10" s="135">
        <f t="shared" si="13"/>
        <v>590</v>
      </c>
    </row>
    <row r="11" spans="1:172" s="1" customFormat="1" ht="20.100000000000001" customHeight="1" x14ac:dyDescent="0.25">
      <c r="A11" s="12" t="s">
        <v>83</v>
      </c>
      <c r="B11" s="10" t="s">
        <v>59</v>
      </c>
      <c r="C11" s="8">
        <v>49035316.223999999</v>
      </c>
      <c r="D11" s="117">
        <v>7674</v>
      </c>
      <c r="E11" s="118">
        <v>687</v>
      </c>
      <c r="F11" s="119">
        <f t="shared" si="1"/>
        <v>8361</v>
      </c>
      <c r="G11" s="118">
        <v>128</v>
      </c>
      <c r="H11" s="118">
        <v>70</v>
      </c>
      <c r="I11" s="118">
        <v>571</v>
      </c>
      <c r="J11" s="118">
        <v>8</v>
      </c>
      <c r="K11" s="120">
        <f t="shared" si="2"/>
        <v>9138</v>
      </c>
      <c r="L11" s="117">
        <v>6794</v>
      </c>
      <c r="M11" s="118">
        <v>129</v>
      </c>
      <c r="N11" s="118">
        <f t="shared" si="3"/>
        <v>6923</v>
      </c>
      <c r="O11" s="118">
        <v>1</v>
      </c>
      <c r="P11" s="118">
        <v>27</v>
      </c>
      <c r="Q11" s="118">
        <v>336</v>
      </c>
      <c r="R11" s="118">
        <v>8</v>
      </c>
      <c r="S11" s="120">
        <f t="shared" si="4"/>
        <v>7295</v>
      </c>
      <c r="T11" s="117">
        <v>98</v>
      </c>
      <c r="U11" s="118">
        <v>11</v>
      </c>
      <c r="V11" s="118">
        <f t="shared" si="5"/>
        <v>109</v>
      </c>
      <c r="W11" s="118">
        <v>1</v>
      </c>
      <c r="X11" s="118">
        <v>0</v>
      </c>
      <c r="Y11" s="118">
        <v>10</v>
      </c>
      <c r="Z11" s="118">
        <v>0</v>
      </c>
      <c r="AA11" s="120">
        <f t="shared" si="6"/>
        <v>120</v>
      </c>
      <c r="AB11" s="117">
        <v>3266</v>
      </c>
      <c r="AC11" s="118">
        <v>75</v>
      </c>
      <c r="AD11" s="118">
        <f t="shared" si="7"/>
        <v>3341</v>
      </c>
      <c r="AE11" s="118">
        <v>1</v>
      </c>
      <c r="AF11" s="118">
        <v>5</v>
      </c>
      <c r="AG11" s="118">
        <v>121</v>
      </c>
      <c r="AH11" s="118">
        <v>1</v>
      </c>
      <c r="AI11" s="121">
        <f t="shared" si="8"/>
        <v>3469</v>
      </c>
      <c r="AJ11" s="122">
        <f t="shared" si="9"/>
        <v>20022</v>
      </c>
      <c r="AK11" s="123">
        <v>753</v>
      </c>
      <c r="AL11" s="118">
        <v>620</v>
      </c>
      <c r="AM11" s="118">
        <v>878</v>
      </c>
      <c r="AN11" s="118">
        <v>1049</v>
      </c>
      <c r="AO11" s="118">
        <v>1781</v>
      </c>
      <c r="AP11" s="118">
        <v>2052</v>
      </c>
      <c r="AQ11" s="118">
        <v>1455</v>
      </c>
      <c r="AR11" s="118">
        <v>1532</v>
      </c>
      <c r="AS11" s="118">
        <v>1287</v>
      </c>
      <c r="AT11" s="118">
        <v>1163</v>
      </c>
      <c r="AU11" s="118">
        <v>1461</v>
      </c>
      <c r="AV11" s="118">
        <v>936</v>
      </c>
      <c r="AW11" s="118">
        <v>1316</v>
      </c>
      <c r="AX11" s="118">
        <v>777</v>
      </c>
      <c r="AY11" s="118">
        <v>1068</v>
      </c>
      <c r="AZ11" s="118">
        <v>606</v>
      </c>
      <c r="BA11" s="124">
        <f t="shared" si="10"/>
        <v>9999</v>
      </c>
      <c r="BB11" s="124">
        <f t="shared" si="10"/>
        <v>8735</v>
      </c>
      <c r="BC11" s="99">
        <f t="shared" si="11"/>
        <v>18734</v>
      </c>
      <c r="BD11" s="28">
        <f t="shared" si="0"/>
        <v>18734</v>
      </c>
      <c r="BE11" s="123">
        <v>8468693</v>
      </c>
      <c r="BF11" s="118">
        <v>111667</v>
      </c>
      <c r="BG11" s="118">
        <v>105844</v>
      </c>
      <c r="BH11" s="118">
        <v>9576</v>
      </c>
      <c r="BI11" s="118">
        <v>8812</v>
      </c>
      <c r="BJ11" s="118">
        <v>6468</v>
      </c>
      <c r="BK11" s="118">
        <v>192</v>
      </c>
      <c r="BL11" s="118">
        <v>623</v>
      </c>
      <c r="BM11" s="118">
        <v>25</v>
      </c>
      <c r="BN11" s="118">
        <v>739</v>
      </c>
      <c r="BO11" s="118">
        <v>59</v>
      </c>
      <c r="BP11" s="118">
        <f t="shared" si="12"/>
        <v>7830</v>
      </c>
      <c r="BQ11" s="118">
        <f t="shared" si="12"/>
        <v>276</v>
      </c>
      <c r="BR11" s="118">
        <v>2577</v>
      </c>
      <c r="BS11" s="118">
        <v>31</v>
      </c>
      <c r="BT11" s="118">
        <v>26</v>
      </c>
      <c r="BU11" s="118">
        <v>81</v>
      </c>
      <c r="BV11" s="118">
        <v>4070</v>
      </c>
      <c r="BW11" s="118">
        <v>7014</v>
      </c>
      <c r="BX11" s="118">
        <v>301</v>
      </c>
      <c r="BY11" s="118">
        <v>840</v>
      </c>
      <c r="CA11" s="135">
        <f t="shared" si="13"/>
        <v>1271</v>
      </c>
    </row>
    <row r="12" spans="1:172" s="1" customFormat="1" ht="20.100000000000001" customHeight="1" thickBot="1" x14ac:dyDescent="0.3">
      <c r="A12" s="13" t="s">
        <v>83</v>
      </c>
      <c r="B12" s="14" t="s">
        <v>60</v>
      </c>
      <c r="C12" s="15">
        <v>2054729.7280000001</v>
      </c>
      <c r="D12" s="126">
        <v>90</v>
      </c>
      <c r="E12" s="127">
        <v>12</v>
      </c>
      <c r="F12" s="128">
        <f t="shared" si="1"/>
        <v>102</v>
      </c>
      <c r="G12" s="127">
        <v>1</v>
      </c>
      <c r="H12" s="127">
        <v>0</v>
      </c>
      <c r="I12" s="127">
        <v>2</v>
      </c>
      <c r="J12" s="127">
        <v>0</v>
      </c>
      <c r="K12" s="129">
        <f t="shared" si="2"/>
        <v>105</v>
      </c>
      <c r="L12" s="126">
        <v>78</v>
      </c>
      <c r="M12" s="127">
        <v>9</v>
      </c>
      <c r="N12" s="127">
        <f t="shared" si="3"/>
        <v>87</v>
      </c>
      <c r="O12" s="127">
        <v>0</v>
      </c>
      <c r="P12" s="127">
        <v>0</v>
      </c>
      <c r="Q12" s="127">
        <v>1</v>
      </c>
      <c r="R12" s="127">
        <v>0</v>
      </c>
      <c r="S12" s="129">
        <f t="shared" si="4"/>
        <v>88</v>
      </c>
      <c r="T12" s="126">
        <v>4</v>
      </c>
      <c r="U12" s="127">
        <v>0</v>
      </c>
      <c r="V12" s="127">
        <f t="shared" si="5"/>
        <v>4</v>
      </c>
      <c r="W12" s="127">
        <v>0</v>
      </c>
      <c r="X12" s="127">
        <v>0</v>
      </c>
      <c r="Y12" s="127">
        <v>0</v>
      </c>
      <c r="Z12" s="127">
        <v>0</v>
      </c>
      <c r="AA12" s="129">
        <f t="shared" si="6"/>
        <v>4</v>
      </c>
      <c r="AB12" s="126">
        <v>145</v>
      </c>
      <c r="AC12" s="127">
        <v>12</v>
      </c>
      <c r="AD12" s="127">
        <f t="shared" si="7"/>
        <v>157</v>
      </c>
      <c r="AE12" s="127">
        <v>0</v>
      </c>
      <c r="AF12" s="127">
        <v>0</v>
      </c>
      <c r="AG12" s="127">
        <v>4</v>
      </c>
      <c r="AH12" s="127">
        <v>0</v>
      </c>
      <c r="AI12" s="130">
        <f t="shared" si="8"/>
        <v>161</v>
      </c>
      <c r="AJ12" s="131">
        <f t="shared" si="9"/>
        <v>358</v>
      </c>
      <c r="AK12" s="132">
        <v>5</v>
      </c>
      <c r="AL12" s="127">
        <v>5</v>
      </c>
      <c r="AM12" s="127">
        <v>10</v>
      </c>
      <c r="AN12" s="127">
        <v>15</v>
      </c>
      <c r="AO12" s="127">
        <v>35</v>
      </c>
      <c r="AP12" s="127">
        <v>33</v>
      </c>
      <c r="AQ12" s="127">
        <v>33</v>
      </c>
      <c r="AR12" s="127">
        <v>32</v>
      </c>
      <c r="AS12" s="127">
        <v>33</v>
      </c>
      <c r="AT12" s="127">
        <v>24</v>
      </c>
      <c r="AU12" s="127">
        <v>25</v>
      </c>
      <c r="AV12" s="127">
        <v>15</v>
      </c>
      <c r="AW12" s="127">
        <v>22</v>
      </c>
      <c r="AX12" s="127">
        <v>14</v>
      </c>
      <c r="AY12" s="127">
        <v>29</v>
      </c>
      <c r="AZ12" s="127">
        <v>20</v>
      </c>
      <c r="BA12" s="133">
        <f t="shared" si="10"/>
        <v>192</v>
      </c>
      <c r="BB12" s="133">
        <f t="shared" si="10"/>
        <v>158</v>
      </c>
      <c r="BC12" s="100">
        <f t="shared" si="11"/>
        <v>350</v>
      </c>
      <c r="BD12" s="29">
        <f t="shared" si="0"/>
        <v>350</v>
      </c>
      <c r="BE12" s="132">
        <v>68926</v>
      </c>
      <c r="BF12" s="127">
        <v>1543</v>
      </c>
      <c r="BG12" s="127">
        <v>1944</v>
      </c>
      <c r="BH12" s="127">
        <v>66</v>
      </c>
      <c r="BI12" s="127">
        <v>158</v>
      </c>
      <c r="BJ12" s="127">
        <v>123</v>
      </c>
      <c r="BK12" s="127">
        <v>2</v>
      </c>
      <c r="BL12" s="127">
        <v>5</v>
      </c>
      <c r="BM12" s="127">
        <v>1</v>
      </c>
      <c r="BN12" s="127">
        <v>20</v>
      </c>
      <c r="BO12" s="127">
        <v>1</v>
      </c>
      <c r="BP12" s="127">
        <f t="shared" si="12"/>
        <v>148</v>
      </c>
      <c r="BQ12" s="127">
        <f t="shared" si="12"/>
        <v>4</v>
      </c>
      <c r="BR12" s="127">
        <v>115</v>
      </c>
      <c r="BS12" s="127">
        <v>8</v>
      </c>
      <c r="BT12" s="127">
        <v>8</v>
      </c>
      <c r="BU12" s="127">
        <v>0</v>
      </c>
      <c r="BV12" s="127">
        <v>53</v>
      </c>
      <c r="BW12" s="127">
        <v>24</v>
      </c>
      <c r="BX12" s="127">
        <v>2</v>
      </c>
      <c r="BY12" s="127">
        <v>0</v>
      </c>
      <c r="CA12" s="135">
        <f t="shared" si="13"/>
        <v>8</v>
      </c>
    </row>
    <row r="13" spans="1:172" s="25" customFormat="1" ht="20.100000000000001" customHeight="1" thickBot="1" x14ac:dyDescent="0.3">
      <c r="A13" s="32" t="s">
        <v>85</v>
      </c>
      <c r="B13" s="23" t="s">
        <v>61</v>
      </c>
      <c r="C13" s="134">
        <f>SUM(C5:C12)</f>
        <v>217848454.14399999</v>
      </c>
      <c r="D13" s="103">
        <f t="shared" ref="D13:AW13" si="14">SUM(D5:D12)</f>
        <v>30983</v>
      </c>
      <c r="E13" s="104">
        <f t="shared" si="14"/>
        <v>2650</v>
      </c>
      <c r="F13" s="104">
        <f>SUM(F5:F12)</f>
        <v>33633</v>
      </c>
      <c r="G13" s="104">
        <f t="shared" si="14"/>
        <v>315</v>
      </c>
      <c r="H13" s="104">
        <f t="shared" si="14"/>
        <v>206</v>
      </c>
      <c r="I13" s="104">
        <f t="shared" si="14"/>
        <v>696</v>
      </c>
      <c r="J13" s="104">
        <f t="shared" si="14"/>
        <v>40</v>
      </c>
      <c r="K13" s="105">
        <f t="shared" si="14"/>
        <v>34890</v>
      </c>
      <c r="L13" s="103">
        <f t="shared" si="14"/>
        <v>32704</v>
      </c>
      <c r="M13" s="104">
        <f t="shared" si="14"/>
        <v>1036</v>
      </c>
      <c r="N13" s="104">
        <f>SUM(N5:N12)</f>
        <v>33740</v>
      </c>
      <c r="O13" s="104">
        <f t="shared" si="14"/>
        <v>21</v>
      </c>
      <c r="P13" s="104">
        <f t="shared" si="14"/>
        <v>90</v>
      </c>
      <c r="Q13" s="104">
        <f t="shared" si="14"/>
        <v>453</v>
      </c>
      <c r="R13" s="104">
        <f t="shared" si="14"/>
        <v>35</v>
      </c>
      <c r="S13" s="105">
        <f t="shared" si="14"/>
        <v>34339</v>
      </c>
      <c r="T13" s="103">
        <f t="shared" si="14"/>
        <v>626</v>
      </c>
      <c r="U13" s="104">
        <f t="shared" si="14"/>
        <v>24</v>
      </c>
      <c r="V13" s="104">
        <f>SUM(V5:V12)</f>
        <v>650</v>
      </c>
      <c r="W13" s="104">
        <f t="shared" si="14"/>
        <v>1</v>
      </c>
      <c r="X13" s="104">
        <f t="shared" si="14"/>
        <v>1</v>
      </c>
      <c r="Y13" s="104">
        <f t="shared" si="14"/>
        <v>11</v>
      </c>
      <c r="Z13" s="104">
        <f t="shared" si="14"/>
        <v>1</v>
      </c>
      <c r="AA13" s="105">
        <f t="shared" si="14"/>
        <v>664</v>
      </c>
      <c r="AB13" s="103">
        <f t="shared" si="14"/>
        <v>14088</v>
      </c>
      <c r="AC13" s="104">
        <f t="shared" si="14"/>
        <v>281</v>
      </c>
      <c r="AD13" s="104">
        <f>SUM(AD5:AD12)</f>
        <v>14369</v>
      </c>
      <c r="AE13" s="104">
        <f t="shared" si="14"/>
        <v>8</v>
      </c>
      <c r="AF13" s="104">
        <f t="shared" si="14"/>
        <v>28</v>
      </c>
      <c r="AG13" s="104">
        <f t="shared" si="14"/>
        <v>219</v>
      </c>
      <c r="AH13" s="104">
        <f t="shared" si="14"/>
        <v>11</v>
      </c>
      <c r="AI13" s="106">
        <f t="shared" si="14"/>
        <v>14635</v>
      </c>
      <c r="AJ13" s="107">
        <f t="shared" si="14"/>
        <v>84528</v>
      </c>
      <c r="AK13" s="108">
        <f t="shared" si="14"/>
        <v>2006</v>
      </c>
      <c r="AL13" s="104">
        <f t="shared" si="14"/>
        <v>1632</v>
      </c>
      <c r="AM13" s="104">
        <f t="shared" si="14"/>
        <v>2982</v>
      </c>
      <c r="AN13" s="104">
        <f t="shared" si="14"/>
        <v>3683</v>
      </c>
      <c r="AO13" s="104">
        <f t="shared" si="14"/>
        <v>6735</v>
      </c>
      <c r="AP13" s="104">
        <f t="shared" si="14"/>
        <v>8290</v>
      </c>
      <c r="AQ13" s="104">
        <f>SUM(AQ5:AQ12)</f>
        <v>6154</v>
      </c>
      <c r="AR13" s="104">
        <f t="shared" si="14"/>
        <v>6618</v>
      </c>
      <c r="AS13" s="104">
        <f t="shared" si="14"/>
        <v>5836</v>
      </c>
      <c r="AT13" s="104">
        <f t="shared" si="14"/>
        <v>5833</v>
      </c>
      <c r="AU13" s="104">
        <f t="shared" si="14"/>
        <v>6509</v>
      </c>
      <c r="AV13" s="104">
        <f t="shared" si="14"/>
        <v>5520</v>
      </c>
      <c r="AW13" s="104">
        <f t="shared" si="14"/>
        <v>6071</v>
      </c>
      <c r="AX13" s="104">
        <f t="shared" ref="AX13:BK13" si="15">SUM(AX5:AX12)</f>
        <v>4616</v>
      </c>
      <c r="AY13" s="104">
        <f t="shared" si="15"/>
        <v>5984</v>
      </c>
      <c r="AZ13" s="104">
        <f t="shared" si="15"/>
        <v>3923</v>
      </c>
      <c r="BA13" s="104">
        <f t="shared" si="15"/>
        <v>42277</v>
      </c>
      <c r="BB13" s="104">
        <f t="shared" si="15"/>
        <v>40115</v>
      </c>
      <c r="BC13" s="101">
        <f>SUM(BC5:BC12)</f>
        <v>82392</v>
      </c>
      <c r="BD13" s="26">
        <f t="shared" si="0"/>
        <v>82392</v>
      </c>
      <c r="BE13" s="108">
        <f t="shared" si="15"/>
        <v>24236496</v>
      </c>
      <c r="BF13" s="104">
        <f t="shared" si="15"/>
        <v>405627</v>
      </c>
      <c r="BG13" s="104">
        <f t="shared" si="15"/>
        <v>349522</v>
      </c>
      <c r="BH13" s="104">
        <f t="shared" si="15"/>
        <v>35172</v>
      </c>
      <c r="BI13" s="104">
        <f t="shared" si="15"/>
        <v>36091</v>
      </c>
      <c r="BJ13" s="104">
        <f t="shared" si="15"/>
        <v>23029</v>
      </c>
      <c r="BK13" s="104">
        <f t="shared" si="15"/>
        <v>450</v>
      </c>
      <c r="BL13" s="104">
        <f>SUM(BL5:BL12)</f>
        <v>2208</v>
      </c>
      <c r="BM13" s="104">
        <f t="shared" ref="BM13:BO13" si="16">SUM(BM5:BM12)</f>
        <v>92</v>
      </c>
      <c r="BN13" s="104">
        <f t="shared" si="16"/>
        <v>1457</v>
      </c>
      <c r="BO13" s="104">
        <f t="shared" si="16"/>
        <v>86</v>
      </c>
      <c r="BP13" s="104">
        <f>SUM(BP5:BP12)</f>
        <v>26694</v>
      </c>
      <c r="BQ13" s="104">
        <f>SUM(BQ5:BQ12)</f>
        <v>628</v>
      </c>
      <c r="BR13" s="104">
        <f>SUM(BR5:BR12)</f>
        <v>39927</v>
      </c>
      <c r="BS13" s="104">
        <f t="shared" ref="BS13:BY13" si="17">SUM(BS5:BS12)</f>
        <v>165</v>
      </c>
      <c r="BT13" s="104">
        <f t="shared" si="17"/>
        <v>119</v>
      </c>
      <c r="BU13" s="104">
        <f t="shared" si="17"/>
        <v>114</v>
      </c>
      <c r="BV13" s="104">
        <f t="shared" si="17"/>
        <v>28331</v>
      </c>
      <c r="BW13" s="104">
        <f t="shared" si="17"/>
        <v>57886</v>
      </c>
      <c r="BX13" s="104">
        <f t="shared" si="17"/>
        <v>962</v>
      </c>
      <c r="BY13" s="104">
        <f t="shared" si="17"/>
        <v>1200</v>
      </c>
      <c r="BZ13" s="24"/>
      <c r="CA13" s="135">
        <f t="shared" si="13"/>
        <v>2049</v>
      </c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</row>
    <row r="14" spans="1:172" s="1" customFormat="1" ht="20.100000000000001" customHeight="1" x14ac:dyDescent="0.25">
      <c r="A14" s="11" t="s">
        <v>84</v>
      </c>
      <c r="B14" s="9" t="s">
        <v>88</v>
      </c>
      <c r="C14" s="8">
        <v>4142454.784</v>
      </c>
      <c r="D14" s="109">
        <v>607</v>
      </c>
      <c r="E14" s="110">
        <v>45</v>
      </c>
      <c r="F14" s="111">
        <f t="shared" si="1"/>
        <v>652</v>
      </c>
      <c r="G14" s="110">
        <v>5</v>
      </c>
      <c r="H14" s="110">
        <v>1</v>
      </c>
      <c r="I14" s="110">
        <v>1</v>
      </c>
      <c r="J14" s="110">
        <v>1</v>
      </c>
      <c r="K14" s="112">
        <f>SUM(F14:J14)</f>
        <v>660</v>
      </c>
      <c r="L14" s="109">
        <v>443</v>
      </c>
      <c r="M14" s="110">
        <v>6</v>
      </c>
      <c r="N14" s="110">
        <f t="shared" si="3"/>
        <v>449</v>
      </c>
      <c r="O14" s="110">
        <v>0</v>
      </c>
      <c r="P14" s="110">
        <v>0</v>
      </c>
      <c r="Q14" s="110">
        <v>3</v>
      </c>
      <c r="R14" s="110">
        <v>1</v>
      </c>
      <c r="S14" s="112">
        <f>SUM(N14:R14)</f>
        <v>453</v>
      </c>
      <c r="T14" s="109">
        <v>6</v>
      </c>
      <c r="U14" s="110">
        <v>0</v>
      </c>
      <c r="V14" s="110">
        <f t="shared" si="5"/>
        <v>6</v>
      </c>
      <c r="W14" s="110">
        <v>0</v>
      </c>
      <c r="X14" s="110">
        <v>0</v>
      </c>
      <c r="Y14" s="110">
        <v>0</v>
      </c>
      <c r="Z14" s="110">
        <v>0</v>
      </c>
      <c r="AA14" s="112">
        <f>SUM(V14:Z14)</f>
        <v>6</v>
      </c>
      <c r="AB14" s="109">
        <v>338</v>
      </c>
      <c r="AC14" s="110">
        <v>3</v>
      </c>
      <c r="AD14" s="110">
        <f>SUM(AB14:AC14)</f>
        <v>341</v>
      </c>
      <c r="AE14" s="110">
        <v>0</v>
      </c>
      <c r="AF14" s="110">
        <v>0</v>
      </c>
      <c r="AG14" s="110">
        <v>6</v>
      </c>
      <c r="AH14" s="110">
        <v>1</v>
      </c>
      <c r="AI14" s="113">
        <f>SUM(AD14:AH14)</f>
        <v>348</v>
      </c>
      <c r="AJ14" s="114">
        <f>SUM(K14+S14+AA14+AI14)</f>
        <v>1467</v>
      </c>
      <c r="AK14" s="115">
        <v>8</v>
      </c>
      <c r="AL14" s="110">
        <v>10</v>
      </c>
      <c r="AM14" s="110">
        <v>24</v>
      </c>
      <c r="AN14" s="110">
        <v>33</v>
      </c>
      <c r="AO14" s="110">
        <v>128</v>
      </c>
      <c r="AP14" s="110">
        <v>165</v>
      </c>
      <c r="AQ14" s="110">
        <v>89</v>
      </c>
      <c r="AR14" s="110">
        <v>109</v>
      </c>
      <c r="AS14" s="110">
        <v>84</v>
      </c>
      <c r="AT14" s="110">
        <v>87</v>
      </c>
      <c r="AU14" s="110">
        <v>101</v>
      </c>
      <c r="AV14" s="110">
        <v>90</v>
      </c>
      <c r="AW14" s="110">
        <v>114</v>
      </c>
      <c r="AX14" s="110">
        <v>96</v>
      </c>
      <c r="AY14" s="110">
        <v>180</v>
      </c>
      <c r="AZ14" s="110">
        <v>130</v>
      </c>
      <c r="BA14" s="116">
        <f>SUM(AK14+AM14+AO14+AQ14+AS14+AU14+AW14+AY14)</f>
        <v>728</v>
      </c>
      <c r="BB14" s="116">
        <f>SUM(AL14+AN14+AP14+AR14+AT14+AV14+AX14+AZ14)</f>
        <v>720</v>
      </c>
      <c r="BC14" s="98">
        <f>SUM(BA14+BB14)</f>
        <v>1448</v>
      </c>
      <c r="BD14" s="27">
        <f t="shared" si="0"/>
        <v>1448</v>
      </c>
      <c r="BE14" s="115">
        <v>330331</v>
      </c>
      <c r="BF14" s="110">
        <v>5413</v>
      </c>
      <c r="BG14" s="110">
        <v>7740</v>
      </c>
      <c r="BH14" s="110">
        <v>755</v>
      </c>
      <c r="BI14" s="110">
        <v>973</v>
      </c>
      <c r="BJ14" s="110">
        <v>1109</v>
      </c>
      <c r="BK14" s="110">
        <v>1</v>
      </c>
      <c r="BL14" s="110">
        <v>29</v>
      </c>
      <c r="BM14" s="110">
        <v>1</v>
      </c>
      <c r="BN14" s="110">
        <v>6</v>
      </c>
      <c r="BO14" s="110">
        <v>3</v>
      </c>
      <c r="BP14" s="110">
        <f>(BJ14+BL14+BN14)</f>
        <v>1144</v>
      </c>
      <c r="BQ14" s="110">
        <f>(BK14+BM14+BO14)</f>
        <v>5</v>
      </c>
      <c r="BR14" s="110">
        <v>0</v>
      </c>
      <c r="BS14" s="110">
        <v>0</v>
      </c>
      <c r="BT14" s="110">
        <v>0</v>
      </c>
      <c r="BU14" s="110">
        <v>0</v>
      </c>
      <c r="BV14" s="110">
        <v>3455</v>
      </c>
      <c r="BW14" s="110">
        <v>5975</v>
      </c>
      <c r="BX14" s="110">
        <v>185</v>
      </c>
      <c r="BY14" s="110">
        <v>0</v>
      </c>
      <c r="CA14" s="135">
        <f>SUM(G14:I14,O14:Q14,W14:Y14,AE14:AG14)</f>
        <v>16</v>
      </c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</row>
    <row r="15" spans="1:172" s="1" customFormat="1" ht="20.100000000000001" customHeight="1" x14ac:dyDescent="0.25">
      <c r="A15" s="12" t="s">
        <v>84</v>
      </c>
      <c r="B15" s="10" t="s">
        <v>55</v>
      </c>
      <c r="C15" s="8">
        <v>12640673.791999999</v>
      </c>
      <c r="D15" s="137">
        <v>1047</v>
      </c>
      <c r="E15" s="138">
        <v>36</v>
      </c>
      <c r="F15" s="139">
        <f t="shared" si="1"/>
        <v>1083</v>
      </c>
      <c r="G15" s="138">
        <v>8</v>
      </c>
      <c r="H15" s="138">
        <v>2</v>
      </c>
      <c r="I15" s="138">
        <v>3</v>
      </c>
      <c r="J15" s="138">
        <v>3</v>
      </c>
      <c r="K15" s="140">
        <f t="shared" ref="K15:K21" si="18">SUM(F15:J15)</f>
        <v>1099</v>
      </c>
      <c r="L15" s="137">
        <v>936</v>
      </c>
      <c r="M15" s="138">
        <v>6</v>
      </c>
      <c r="N15" s="138">
        <f t="shared" si="3"/>
        <v>942</v>
      </c>
      <c r="O15" s="138">
        <v>4</v>
      </c>
      <c r="P15" s="138">
        <v>0</v>
      </c>
      <c r="Q15" s="138">
        <v>0</v>
      </c>
      <c r="R15" s="138">
        <v>2</v>
      </c>
      <c r="S15" s="140">
        <f t="shared" ref="S15:S21" si="19">SUM(N15:R15)</f>
        <v>948</v>
      </c>
      <c r="T15" s="137">
        <v>23</v>
      </c>
      <c r="U15" s="138">
        <v>0</v>
      </c>
      <c r="V15" s="138">
        <f t="shared" si="5"/>
        <v>23</v>
      </c>
      <c r="W15" s="138">
        <v>0</v>
      </c>
      <c r="X15" s="138">
        <v>0</v>
      </c>
      <c r="Y15" s="138">
        <v>0</v>
      </c>
      <c r="Z15" s="138">
        <v>0</v>
      </c>
      <c r="AA15" s="140">
        <f t="shared" ref="AA15:AA21" si="20">SUM(V15:Z15)</f>
        <v>23</v>
      </c>
      <c r="AB15" s="137">
        <v>675</v>
      </c>
      <c r="AC15" s="138">
        <v>0</v>
      </c>
      <c r="AD15" s="138">
        <f t="shared" ref="AD15:AD21" si="21">SUM(AB15:AC15)</f>
        <v>675</v>
      </c>
      <c r="AE15" s="138">
        <v>0</v>
      </c>
      <c r="AF15" s="138">
        <v>1</v>
      </c>
      <c r="AG15" s="138">
        <v>1</v>
      </c>
      <c r="AH15" s="138">
        <v>0</v>
      </c>
      <c r="AI15" s="141">
        <f t="shared" ref="AI15:AI21" si="22">SUM(AD15:AH15)</f>
        <v>677</v>
      </c>
      <c r="AJ15" s="142">
        <f t="shared" ref="AJ15:AJ21" si="23">SUM(K15+S15+AA15+AI15)</f>
        <v>2747</v>
      </c>
      <c r="AK15" s="143">
        <v>101</v>
      </c>
      <c r="AL15" s="138">
        <v>92</v>
      </c>
      <c r="AM15" s="138">
        <v>103</v>
      </c>
      <c r="AN15" s="138">
        <v>118</v>
      </c>
      <c r="AO15" s="138">
        <v>216</v>
      </c>
      <c r="AP15" s="138">
        <v>231</v>
      </c>
      <c r="AQ15" s="138">
        <v>163</v>
      </c>
      <c r="AR15" s="138">
        <v>244</v>
      </c>
      <c r="AS15" s="138">
        <v>123</v>
      </c>
      <c r="AT15" s="138">
        <v>194</v>
      </c>
      <c r="AU15" s="138">
        <v>155</v>
      </c>
      <c r="AV15" s="138">
        <v>210</v>
      </c>
      <c r="AW15" s="138">
        <v>192</v>
      </c>
      <c r="AX15" s="138">
        <v>214</v>
      </c>
      <c r="AY15" s="138">
        <v>208</v>
      </c>
      <c r="AZ15" s="138">
        <v>159</v>
      </c>
      <c r="BA15" s="144">
        <f t="shared" ref="BA15:BA21" si="24">SUM(AK15+AM15+AO15+AQ15+AS15+AU15+AW15+AY15)</f>
        <v>1261</v>
      </c>
      <c r="BB15" s="144">
        <f t="shared" ref="BB15:BB21" si="25">SUM(AL15+AN15+AP15+AR15+AT15+AV15+AX15+AZ15)</f>
        <v>1462</v>
      </c>
      <c r="BC15" s="145">
        <f t="shared" ref="BC15:BC21" si="26">SUM(BA15+BB15)</f>
        <v>2723</v>
      </c>
      <c r="BD15" s="146">
        <f t="shared" ref="BD15:BD21" si="27">SUM(F15+N15+V15+AD15)</f>
        <v>2723</v>
      </c>
      <c r="BE15" s="123">
        <v>702479</v>
      </c>
      <c r="BF15" s="118">
        <v>10967</v>
      </c>
      <c r="BG15" s="118">
        <v>11040</v>
      </c>
      <c r="BH15" s="118">
        <v>941</v>
      </c>
      <c r="BI15" s="118">
        <v>3324</v>
      </c>
      <c r="BJ15" s="118">
        <v>2865</v>
      </c>
      <c r="BK15" s="118">
        <v>23</v>
      </c>
      <c r="BL15" s="118">
        <v>19</v>
      </c>
      <c r="BM15" s="118">
        <v>60</v>
      </c>
      <c r="BN15" s="118">
        <v>46</v>
      </c>
      <c r="BO15" s="118">
        <v>10</v>
      </c>
      <c r="BP15" s="118">
        <v>2872</v>
      </c>
      <c r="BQ15" s="118">
        <v>90</v>
      </c>
      <c r="BR15" s="118">
        <v>145</v>
      </c>
      <c r="BS15" s="118">
        <v>8</v>
      </c>
      <c r="BT15" s="118">
        <v>8</v>
      </c>
      <c r="BU15" s="118">
        <v>12</v>
      </c>
      <c r="BV15" s="118">
        <v>476</v>
      </c>
      <c r="BW15" s="118">
        <v>826</v>
      </c>
      <c r="BX15" s="118">
        <v>21</v>
      </c>
      <c r="BY15" s="118">
        <v>26</v>
      </c>
      <c r="CA15" s="135">
        <f t="shared" ref="CA15:CA22" si="28">SUM(G15:I15,O15:Q15,W15:Y15,AE15:AG15)</f>
        <v>19</v>
      </c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</row>
    <row r="16" spans="1:172" s="1" customFormat="1" ht="20.100000000000001" customHeight="1" x14ac:dyDescent="0.25">
      <c r="A16" s="12" t="s">
        <v>84</v>
      </c>
      <c r="B16" s="10" t="s">
        <v>56</v>
      </c>
      <c r="C16" s="8">
        <v>5121716.2240000004</v>
      </c>
      <c r="D16" s="117">
        <v>295</v>
      </c>
      <c r="E16" s="118">
        <v>34</v>
      </c>
      <c r="F16" s="119">
        <f t="shared" si="1"/>
        <v>329</v>
      </c>
      <c r="G16" s="118">
        <v>5</v>
      </c>
      <c r="H16" s="118">
        <v>1</v>
      </c>
      <c r="I16" s="118">
        <v>1</v>
      </c>
      <c r="J16" s="118">
        <v>1</v>
      </c>
      <c r="K16" s="120">
        <f t="shared" si="18"/>
        <v>337</v>
      </c>
      <c r="L16" s="117">
        <v>478</v>
      </c>
      <c r="M16" s="118">
        <v>0</v>
      </c>
      <c r="N16" s="118">
        <f t="shared" si="3"/>
        <v>478</v>
      </c>
      <c r="O16" s="118">
        <v>0</v>
      </c>
      <c r="P16" s="118">
        <v>0</v>
      </c>
      <c r="Q16" s="118">
        <v>12</v>
      </c>
      <c r="R16" s="118">
        <v>0</v>
      </c>
      <c r="S16" s="120">
        <f t="shared" si="19"/>
        <v>490</v>
      </c>
      <c r="T16" s="117">
        <v>1</v>
      </c>
      <c r="U16" s="118">
        <v>0</v>
      </c>
      <c r="V16" s="118">
        <f t="shared" si="5"/>
        <v>1</v>
      </c>
      <c r="W16" s="118">
        <v>0</v>
      </c>
      <c r="X16" s="118">
        <v>0</v>
      </c>
      <c r="Y16" s="118">
        <v>0</v>
      </c>
      <c r="Z16" s="118">
        <v>0</v>
      </c>
      <c r="AA16" s="120">
        <f t="shared" si="20"/>
        <v>1</v>
      </c>
      <c r="AB16" s="117">
        <v>384</v>
      </c>
      <c r="AC16" s="118">
        <v>4</v>
      </c>
      <c r="AD16" s="118">
        <f t="shared" si="21"/>
        <v>388</v>
      </c>
      <c r="AE16" s="118">
        <v>1</v>
      </c>
      <c r="AF16" s="118">
        <v>0</v>
      </c>
      <c r="AG16" s="118">
        <v>8</v>
      </c>
      <c r="AH16" s="118">
        <v>0</v>
      </c>
      <c r="AI16" s="121">
        <f t="shared" si="22"/>
        <v>397</v>
      </c>
      <c r="AJ16" s="122">
        <f t="shared" si="23"/>
        <v>1225</v>
      </c>
      <c r="AK16" s="123">
        <v>131</v>
      </c>
      <c r="AL16" s="118">
        <v>86</v>
      </c>
      <c r="AM16" s="118">
        <v>68</v>
      </c>
      <c r="AN16" s="118">
        <v>83</v>
      </c>
      <c r="AO16" s="118">
        <v>96</v>
      </c>
      <c r="AP16" s="118">
        <v>111</v>
      </c>
      <c r="AQ16" s="118">
        <v>99</v>
      </c>
      <c r="AR16" s="118">
        <v>98</v>
      </c>
      <c r="AS16" s="118">
        <v>59</v>
      </c>
      <c r="AT16" s="118">
        <v>60</v>
      </c>
      <c r="AU16" s="118">
        <v>43</v>
      </c>
      <c r="AV16" s="118">
        <v>47</v>
      </c>
      <c r="AW16" s="118">
        <v>60</v>
      </c>
      <c r="AX16" s="118">
        <v>49</v>
      </c>
      <c r="AY16" s="118">
        <v>64</v>
      </c>
      <c r="AZ16" s="118">
        <v>42</v>
      </c>
      <c r="BA16" s="124">
        <f t="shared" si="24"/>
        <v>620</v>
      </c>
      <c r="BB16" s="124">
        <f t="shared" si="25"/>
        <v>576</v>
      </c>
      <c r="BC16" s="99">
        <f t="shared" si="26"/>
        <v>1196</v>
      </c>
      <c r="BD16" s="28">
        <f t="shared" si="27"/>
        <v>1196</v>
      </c>
      <c r="BE16" s="123">
        <v>49686</v>
      </c>
      <c r="BF16" s="118">
        <v>2585</v>
      </c>
      <c r="BG16" s="118">
        <v>2579</v>
      </c>
      <c r="BH16" s="118">
        <v>312</v>
      </c>
      <c r="BI16" s="118">
        <v>156</v>
      </c>
      <c r="BJ16" s="118">
        <v>117</v>
      </c>
      <c r="BK16" s="118">
        <v>3</v>
      </c>
      <c r="BL16" s="118">
        <v>29</v>
      </c>
      <c r="BM16" s="118">
        <v>0</v>
      </c>
      <c r="BN16" s="118">
        <v>4</v>
      </c>
      <c r="BO16" s="118">
        <v>0</v>
      </c>
      <c r="BP16" s="118">
        <v>150</v>
      </c>
      <c r="BQ16" s="118">
        <v>3</v>
      </c>
      <c r="BR16" s="118">
        <v>143</v>
      </c>
      <c r="BS16" s="118">
        <v>0</v>
      </c>
      <c r="BT16" s="118">
        <v>0</v>
      </c>
      <c r="BU16" s="118">
        <v>0</v>
      </c>
      <c r="BV16" s="118">
        <v>67</v>
      </c>
      <c r="BW16" s="118">
        <v>232</v>
      </c>
      <c r="BX16" s="118">
        <v>8</v>
      </c>
      <c r="BY16" s="118">
        <v>23</v>
      </c>
      <c r="CA16" s="135">
        <f t="shared" si="28"/>
        <v>28</v>
      </c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</row>
    <row r="17" spans="1:172" s="1" customFormat="1" ht="20.100000000000001" customHeight="1" x14ac:dyDescent="0.25">
      <c r="A17" s="12" t="s">
        <v>84</v>
      </c>
      <c r="B17" s="10" t="s">
        <v>57</v>
      </c>
      <c r="C17" s="8">
        <v>944890.88</v>
      </c>
      <c r="D17" s="117">
        <v>101</v>
      </c>
      <c r="E17" s="118">
        <v>3</v>
      </c>
      <c r="F17" s="119">
        <f t="shared" si="1"/>
        <v>104</v>
      </c>
      <c r="G17" s="118">
        <v>1</v>
      </c>
      <c r="H17" s="118">
        <v>0</v>
      </c>
      <c r="I17" s="118">
        <v>0</v>
      </c>
      <c r="J17" s="118">
        <v>0</v>
      </c>
      <c r="K17" s="120">
        <f t="shared" si="18"/>
        <v>105</v>
      </c>
      <c r="L17" s="117">
        <v>447</v>
      </c>
      <c r="M17" s="118">
        <v>0</v>
      </c>
      <c r="N17" s="118">
        <f t="shared" si="3"/>
        <v>447</v>
      </c>
      <c r="O17" s="118">
        <v>0</v>
      </c>
      <c r="P17" s="118">
        <v>0</v>
      </c>
      <c r="Q17" s="118">
        <v>0</v>
      </c>
      <c r="R17" s="118">
        <v>1</v>
      </c>
      <c r="S17" s="120">
        <f t="shared" si="19"/>
        <v>448</v>
      </c>
      <c r="T17" s="117">
        <v>1</v>
      </c>
      <c r="U17" s="118">
        <v>0</v>
      </c>
      <c r="V17" s="118">
        <f t="shared" si="5"/>
        <v>1</v>
      </c>
      <c r="W17" s="118">
        <v>0</v>
      </c>
      <c r="X17" s="118">
        <v>0</v>
      </c>
      <c r="Y17" s="118">
        <v>0</v>
      </c>
      <c r="Z17" s="118">
        <v>0</v>
      </c>
      <c r="AA17" s="120">
        <f t="shared" si="20"/>
        <v>1</v>
      </c>
      <c r="AB17" s="117">
        <v>145</v>
      </c>
      <c r="AC17" s="118">
        <v>0</v>
      </c>
      <c r="AD17" s="118">
        <f t="shared" si="21"/>
        <v>145</v>
      </c>
      <c r="AE17" s="118">
        <v>0</v>
      </c>
      <c r="AF17" s="118">
        <v>0</v>
      </c>
      <c r="AG17" s="118">
        <v>0</v>
      </c>
      <c r="AH17" s="118">
        <v>0</v>
      </c>
      <c r="AI17" s="121">
        <f t="shared" si="22"/>
        <v>145</v>
      </c>
      <c r="AJ17" s="122">
        <f t="shared" si="23"/>
        <v>699</v>
      </c>
      <c r="AK17" s="123">
        <v>76</v>
      </c>
      <c r="AL17" s="118">
        <v>45</v>
      </c>
      <c r="AM17" s="118">
        <v>28</v>
      </c>
      <c r="AN17" s="118">
        <v>43</v>
      </c>
      <c r="AO17" s="118">
        <v>45</v>
      </c>
      <c r="AP17" s="118">
        <v>98</v>
      </c>
      <c r="AQ17" s="118">
        <v>32</v>
      </c>
      <c r="AR17" s="118">
        <v>103</v>
      </c>
      <c r="AS17" s="118">
        <v>26</v>
      </c>
      <c r="AT17" s="118">
        <v>36</v>
      </c>
      <c r="AU17" s="118">
        <v>19</v>
      </c>
      <c r="AV17" s="118">
        <v>40</v>
      </c>
      <c r="AW17" s="118">
        <v>22</v>
      </c>
      <c r="AX17" s="118">
        <v>28</v>
      </c>
      <c r="AY17" s="118">
        <v>22</v>
      </c>
      <c r="AZ17" s="118">
        <v>34</v>
      </c>
      <c r="BA17" s="124">
        <f t="shared" si="24"/>
        <v>270</v>
      </c>
      <c r="BB17" s="124">
        <f t="shared" si="25"/>
        <v>427</v>
      </c>
      <c r="BC17" s="99">
        <f t="shared" si="26"/>
        <v>697</v>
      </c>
      <c r="BD17" s="28">
        <f t="shared" si="27"/>
        <v>697</v>
      </c>
      <c r="BE17" s="136">
        <v>77326</v>
      </c>
      <c r="BF17" s="118">
        <v>4067</v>
      </c>
      <c r="BG17" s="118">
        <v>3719</v>
      </c>
      <c r="BH17" s="118">
        <v>121</v>
      </c>
      <c r="BI17" s="118">
        <v>466</v>
      </c>
      <c r="BJ17" s="118">
        <v>15</v>
      </c>
      <c r="BK17" s="118">
        <v>0</v>
      </c>
      <c r="BL17" s="118">
        <v>5</v>
      </c>
      <c r="BM17" s="118">
        <v>0</v>
      </c>
      <c r="BN17" s="118">
        <v>0</v>
      </c>
      <c r="BO17" s="118">
        <v>0</v>
      </c>
      <c r="BP17" s="118">
        <v>20</v>
      </c>
      <c r="BQ17" s="118">
        <v>0</v>
      </c>
      <c r="BR17" s="118">
        <v>0</v>
      </c>
      <c r="BS17" s="118">
        <v>0</v>
      </c>
      <c r="BT17" s="118">
        <v>0</v>
      </c>
      <c r="BU17" s="118">
        <v>0</v>
      </c>
      <c r="BV17" s="118">
        <v>154</v>
      </c>
      <c r="BW17" s="118">
        <v>316</v>
      </c>
      <c r="BX17" s="118">
        <v>24</v>
      </c>
      <c r="BY17" s="118">
        <v>11</v>
      </c>
      <c r="CA17" s="135">
        <f t="shared" si="28"/>
        <v>1</v>
      </c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</row>
    <row r="18" spans="1:172" s="1" customFormat="1" ht="20.100000000000001" customHeight="1" x14ac:dyDescent="0.25">
      <c r="A18" s="12" t="s">
        <v>84</v>
      </c>
      <c r="B18" s="10" t="s">
        <v>89</v>
      </c>
      <c r="C18" s="8">
        <v>31255931.903999999</v>
      </c>
      <c r="D18" s="117">
        <v>3321</v>
      </c>
      <c r="E18" s="118">
        <v>297</v>
      </c>
      <c r="F18" s="119">
        <f t="shared" si="1"/>
        <v>3618</v>
      </c>
      <c r="G18" s="118">
        <v>33</v>
      </c>
      <c r="H18" s="118">
        <v>6</v>
      </c>
      <c r="I18" s="118">
        <v>10</v>
      </c>
      <c r="J18" s="118">
        <v>2</v>
      </c>
      <c r="K18" s="120">
        <f t="shared" si="18"/>
        <v>3669</v>
      </c>
      <c r="L18" s="117">
        <v>3712</v>
      </c>
      <c r="M18" s="118">
        <v>43</v>
      </c>
      <c r="N18" s="118">
        <f t="shared" si="3"/>
        <v>3755</v>
      </c>
      <c r="O18" s="118">
        <v>1</v>
      </c>
      <c r="P18" s="118">
        <v>4</v>
      </c>
      <c r="Q18" s="118">
        <v>9</v>
      </c>
      <c r="R18" s="118">
        <v>0</v>
      </c>
      <c r="S18" s="120">
        <f t="shared" si="19"/>
        <v>3769</v>
      </c>
      <c r="T18" s="117">
        <v>24</v>
      </c>
      <c r="U18" s="118">
        <v>0</v>
      </c>
      <c r="V18" s="118">
        <f t="shared" si="5"/>
        <v>24</v>
      </c>
      <c r="W18" s="118">
        <v>0</v>
      </c>
      <c r="X18" s="118">
        <v>0</v>
      </c>
      <c r="Y18" s="118">
        <v>0</v>
      </c>
      <c r="Z18" s="118">
        <v>0</v>
      </c>
      <c r="AA18" s="120">
        <f t="shared" si="20"/>
        <v>24</v>
      </c>
      <c r="AB18" s="117">
        <v>3592</v>
      </c>
      <c r="AC18" s="118">
        <v>25</v>
      </c>
      <c r="AD18" s="118">
        <f t="shared" si="21"/>
        <v>3617</v>
      </c>
      <c r="AE18" s="118">
        <v>0</v>
      </c>
      <c r="AF18" s="118">
        <v>0</v>
      </c>
      <c r="AG18" s="118">
        <v>2</v>
      </c>
      <c r="AH18" s="118">
        <v>1</v>
      </c>
      <c r="AI18" s="121">
        <f t="shared" si="22"/>
        <v>3620</v>
      </c>
      <c r="AJ18" s="122">
        <f t="shared" si="23"/>
        <v>11082</v>
      </c>
      <c r="AK18" s="123">
        <v>934</v>
      </c>
      <c r="AL18" s="118">
        <v>621</v>
      </c>
      <c r="AM18" s="118">
        <v>819</v>
      </c>
      <c r="AN18" s="118">
        <v>943</v>
      </c>
      <c r="AO18" s="118">
        <v>1048</v>
      </c>
      <c r="AP18" s="118">
        <v>1230</v>
      </c>
      <c r="AQ18" s="118">
        <v>699</v>
      </c>
      <c r="AR18" s="118">
        <v>719</v>
      </c>
      <c r="AS18" s="118">
        <v>455</v>
      </c>
      <c r="AT18" s="118">
        <v>509</v>
      </c>
      <c r="AU18" s="118">
        <v>492</v>
      </c>
      <c r="AV18" s="118">
        <v>483</v>
      </c>
      <c r="AW18" s="118">
        <v>508</v>
      </c>
      <c r="AX18" s="118">
        <v>491</v>
      </c>
      <c r="AY18" s="118">
        <v>600</v>
      </c>
      <c r="AZ18" s="118">
        <v>463</v>
      </c>
      <c r="BA18" s="124">
        <f t="shared" si="24"/>
        <v>5555</v>
      </c>
      <c r="BB18" s="124">
        <f t="shared" si="25"/>
        <v>5459</v>
      </c>
      <c r="BC18" s="99">
        <f t="shared" si="26"/>
        <v>11014</v>
      </c>
      <c r="BD18" s="28">
        <f t="shared" si="27"/>
        <v>11014</v>
      </c>
      <c r="BE18" s="123">
        <v>3428506</v>
      </c>
      <c r="BF18" s="118">
        <v>26201</v>
      </c>
      <c r="BG18" s="118">
        <v>24418</v>
      </c>
      <c r="BH18" s="118">
        <v>3669</v>
      </c>
      <c r="BI18" s="118">
        <v>5170</v>
      </c>
      <c r="BJ18" s="118">
        <v>3676</v>
      </c>
      <c r="BK18" s="118">
        <v>45</v>
      </c>
      <c r="BL18" s="118">
        <v>148</v>
      </c>
      <c r="BM18" s="118">
        <v>4</v>
      </c>
      <c r="BN18" s="118">
        <v>145</v>
      </c>
      <c r="BO18" s="118">
        <v>5</v>
      </c>
      <c r="BP18" s="118">
        <v>3969</v>
      </c>
      <c r="BQ18" s="118">
        <v>54</v>
      </c>
      <c r="BR18" s="118">
        <v>634</v>
      </c>
      <c r="BS18" s="118">
        <v>3</v>
      </c>
      <c r="BT18" s="118">
        <v>5</v>
      </c>
      <c r="BU18" s="118">
        <v>0</v>
      </c>
      <c r="BV18" s="118">
        <v>1416</v>
      </c>
      <c r="BW18" s="118">
        <v>1194</v>
      </c>
      <c r="BX18" s="118">
        <v>18</v>
      </c>
      <c r="BY18" s="118">
        <v>48</v>
      </c>
      <c r="CA18" s="135">
        <f t="shared" si="28"/>
        <v>65</v>
      </c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</row>
    <row r="19" spans="1:172" s="1" customFormat="1" ht="20.100000000000001" customHeight="1" x14ac:dyDescent="0.25">
      <c r="A19" s="12" t="s">
        <v>84</v>
      </c>
      <c r="B19" s="10" t="s">
        <v>58</v>
      </c>
      <c r="C19" s="8">
        <v>112652740.608</v>
      </c>
      <c r="D19" s="117">
        <v>18261</v>
      </c>
      <c r="E19" s="125">
        <v>1616</v>
      </c>
      <c r="F19" s="119">
        <f t="shared" si="1"/>
        <v>19877</v>
      </c>
      <c r="G19" s="118">
        <v>119</v>
      </c>
      <c r="H19" s="118">
        <v>120</v>
      </c>
      <c r="I19" s="118">
        <v>79</v>
      </c>
      <c r="J19" s="118">
        <v>15</v>
      </c>
      <c r="K19" s="120">
        <f t="shared" si="18"/>
        <v>20210</v>
      </c>
      <c r="L19" s="117">
        <v>20744</v>
      </c>
      <c r="M19" s="118">
        <v>814</v>
      </c>
      <c r="N19" s="118">
        <f t="shared" si="3"/>
        <v>21558</v>
      </c>
      <c r="O19" s="118">
        <v>4</v>
      </c>
      <c r="P19" s="118">
        <v>45</v>
      </c>
      <c r="Q19" s="118">
        <v>45</v>
      </c>
      <c r="R19" s="118">
        <v>17</v>
      </c>
      <c r="S19" s="120">
        <f t="shared" si="19"/>
        <v>21669</v>
      </c>
      <c r="T19" s="117">
        <v>357</v>
      </c>
      <c r="U19" s="118">
        <v>16</v>
      </c>
      <c r="V19" s="118">
        <f t="shared" si="5"/>
        <v>373</v>
      </c>
      <c r="W19" s="118">
        <v>1</v>
      </c>
      <c r="X19" s="118">
        <v>2</v>
      </c>
      <c r="Y19" s="118">
        <v>0</v>
      </c>
      <c r="Z19" s="118">
        <v>0</v>
      </c>
      <c r="AA19" s="120">
        <f t="shared" si="20"/>
        <v>376</v>
      </c>
      <c r="AB19" s="117">
        <v>6698</v>
      </c>
      <c r="AC19" s="118">
        <v>156</v>
      </c>
      <c r="AD19" s="118">
        <f t="shared" si="21"/>
        <v>6854</v>
      </c>
      <c r="AE19" s="118">
        <v>6</v>
      </c>
      <c r="AF19" s="118">
        <v>24</v>
      </c>
      <c r="AG19" s="118">
        <v>33</v>
      </c>
      <c r="AH19" s="118">
        <v>26</v>
      </c>
      <c r="AI19" s="121">
        <f t="shared" si="22"/>
        <v>6943</v>
      </c>
      <c r="AJ19" s="122">
        <f t="shared" si="23"/>
        <v>49198</v>
      </c>
      <c r="AK19" s="123">
        <v>451</v>
      </c>
      <c r="AL19" s="118">
        <v>325</v>
      </c>
      <c r="AM19" s="118">
        <v>1565</v>
      </c>
      <c r="AN19" s="118">
        <v>2086</v>
      </c>
      <c r="AO19" s="118">
        <v>4124</v>
      </c>
      <c r="AP19" s="118">
        <v>4954</v>
      </c>
      <c r="AQ19" s="118">
        <v>3882</v>
      </c>
      <c r="AR19" s="118">
        <v>4003</v>
      </c>
      <c r="AS19" s="118">
        <v>3689</v>
      </c>
      <c r="AT19" s="118">
        <v>3584</v>
      </c>
      <c r="AU19" s="118">
        <v>4018</v>
      </c>
      <c r="AV19" s="118">
        <v>3401</v>
      </c>
      <c r="AW19" s="118">
        <v>3638</v>
      </c>
      <c r="AX19" s="118">
        <v>2819</v>
      </c>
      <c r="AY19" s="118">
        <v>3689</v>
      </c>
      <c r="AZ19" s="118">
        <v>2434</v>
      </c>
      <c r="BA19" s="124">
        <f t="shared" si="24"/>
        <v>25056</v>
      </c>
      <c r="BB19" s="124">
        <f t="shared" si="25"/>
        <v>23606</v>
      </c>
      <c r="BC19" s="99">
        <f t="shared" si="26"/>
        <v>48662</v>
      </c>
      <c r="BD19" s="28">
        <f t="shared" si="27"/>
        <v>48662</v>
      </c>
      <c r="BE19" s="123">
        <v>10036317</v>
      </c>
      <c r="BF19" s="118">
        <v>216993</v>
      </c>
      <c r="BG19" s="118">
        <v>184201</v>
      </c>
      <c r="BH19" s="118">
        <v>20968</v>
      </c>
      <c r="BI19" s="118">
        <v>22461</v>
      </c>
      <c r="BJ19" s="118">
        <v>14349</v>
      </c>
      <c r="BK19" s="118">
        <v>207</v>
      </c>
      <c r="BL19" s="118">
        <v>1412</v>
      </c>
      <c r="BM19" s="118">
        <v>89</v>
      </c>
      <c r="BN19" s="118">
        <v>541</v>
      </c>
      <c r="BO19" s="118">
        <v>15</v>
      </c>
      <c r="BP19" s="118">
        <v>16348</v>
      </c>
      <c r="BQ19" s="118">
        <v>311</v>
      </c>
      <c r="BR19" s="118">
        <v>39466</v>
      </c>
      <c r="BS19" s="118">
        <v>530</v>
      </c>
      <c r="BT19" s="118">
        <v>272</v>
      </c>
      <c r="BU19" s="118">
        <v>21</v>
      </c>
      <c r="BV19" s="118">
        <v>17997</v>
      </c>
      <c r="BW19" s="118">
        <v>49282</v>
      </c>
      <c r="BX19" s="118">
        <v>365</v>
      </c>
      <c r="BY19" s="118">
        <v>294</v>
      </c>
      <c r="CA19" s="135">
        <f t="shared" si="28"/>
        <v>478</v>
      </c>
    </row>
    <row r="20" spans="1:172" s="1" customFormat="1" ht="20.100000000000001" customHeight="1" x14ac:dyDescent="0.25">
      <c r="A20" s="12" t="s">
        <v>84</v>
      </c>
      <c r="B20" s="10" t="s">
        <v>59</v>
      </c>
      <c r="C20" s="8">
        <v>49035316.223999999</v>
      </c>
      <c r="D20" s="117">
        <v>8294</v>
      </c>
      <c r="E20" s="118">
        <v>561</v>
      </c>
      <c r="F20" s="119">
        <f t="shared" si="1"/>
        <v>8855</v>
      </c>
      <c r="G20" s="118">
        <v>102</v>
      </c>
      <c r="H20" s="118">
        <v>70</v>
      </c>
      <c r="I20" s="118">
        <v>578</v>
      </c>
      <c r="J20" s="118">
        <v>10</v>
      </c>
      <c r="K20" s="120">
        <f t="shared" si="18"/>
        <v>9615</v>
      </c>
      <c r="L20" s="117">
        <v>6655</v>
      </c>
      <c r="M20" s="118">
        <v>89</v>
      </c>
      <c r="N20" s="118">
        <f t="shared" si="3"/>
        <v>6744</v>
      </c>
      <c r="O20" s="118">
        <v>0</v>
      </c>
      <c r="P20" s="118">
        <v>22</v>
      </c>
      <c r="Q20" s="118">
        <v>193</v>
      </c>
      <c r="R20" s="118">
        <v>8</v>
      </c>
      <c r="S20" s="120">
        <f t="shared" si="19"/>
        <v>6967</v>
      </c>
      <c r="T20" s="117">
        <v>139</v>
      </c>
      <c r="U20" s="118">
        <v>5</v>
      </c>
      <c r="V20" s="118">
        <f t="shared" si="5"/>
        <v>144</v>
      </c>
      <c r="W20" s="118">
        <v>0</v>
      </c>
      <c r="X20" s="118">
        <v>0</v>
      </c>
      <c r="Y20" s="118">
        <v>10</v>
      </c>
      <c r="Z20" s="118">
        <v>1</v>
      </c>
      <c r="AA20" s="120">
        <f t="shared" si="20"/>
        <v>155</v>
      </c>
      <c r="AB20" s="117">
        <v>3087</v>
      </c>
      <c r="AC20" s="118">
        <v>50</v>
      </c>
      <c r="AD20" s="118">
        <f t="shared" si="21"/>
        <v>3137</v>
      </c>
      <c r="AE20" s="118">
        <v>1</v>
      </c>
      <c r="AF20" s="118">
        <v>7</v>
      </c>
      <c r="AG20" s="118">
        <v>104</v>
      </c>
      <c r="AH20" s="118">
        <v>6</v>
      </c>
      <c r="AI20" s="121">
        <f t="shared" si="22"/>
        <v>3255</v>
      </c>
      <c r="AJ20" s="122">
        <f t="shared" si="23"/>
        <v>19992</v>
      </c>
      <c r="AK20" s="123">
        <v>1123</v>
      </c>
      <c r="AL20" s="118">
        <v>884</v>
      </c>
      <c r="AM20" s="118">
        <v>872</v>
      </c>
      <c r="AN20" s="118">
        <v>988</v>
      </c>
      <c r="AO20" s="118">
        <v>1984</v>
      </c>
      <c r="AP20" s="118">
        <v>2119</v>
      </c>
      <c r="AQ20" s="118">
        <v>1573</v>
      </c>
      <c r="AR20" s="118">
        <v>1555</v>
      </c>
      <c r="AS20" s="118">
        <v>1258</v>
      </c>
      <c r="AT20" s="118">
        <v>1100</v>
      </c>
      <c r="AU20" s="118">
        <v>1349</v>
      </c>
      <c r="AV20" s="118">
        <v>868</v>
      </c>
      <c r="AW20" s="118">
        <v>1179</v>
      </c>
      <c r="AX20" s="118">
        <v>640</v>
      </c>
      <c r="AY20" s="118">
        <v>925</v>
      </c>
      <c r="AZ20" s="118">
        <v>463</v>
      </c>
      <c r="BA20" s="124">
        <f t="shared" si="24"/>
        <v>10263</v>
      </c>
      <c r="BB20" s="124">
        <f t="shared" si="25"/>
        <v>8617</v>
      </c>
      <c r="BC20" s="99">
        <f t="shared" si="26"/>
        <v>18880</v>
      </c>
      <c r="BD20" s="28">
        <f t="shared" si="27"/>
        <v>18880</v>
      </c>
      <c r="BE20" s="123">
        <v>8739279</v>
      </c>
      <c r="BF20" s="118">
        <v>105322</v>
      </c>
      <c r="BG20" s="118">
        <v>84889</v>
      </c>
      <c r="BH20" s="118">
        <v>9903</v>
      </c>
      <c r="BI20" s="118">
        <v>10038</v>
      </c>
      <c r="BJ20" s="118">
        <v>6605</v>
      </c>
      <c r="BK20" s="118">
        <v>179</v>
      </c>
      <c r="BL20" s="118">
        <v>499</v>
      </c>
      <c r="BM20" s="118">
        <v>36</v>
      </c>
      <c r="BN20" s="118">
        <v>740</v>
      </c>
      <c r="BO20" s="118">
        <v>86</v>
      </c>
      <c r="BP20" s="118">
        <v>7981</v>
      </c>
      <c r="BQ20" s="118">
        <v>301</v>
      </c>
      <c r="BR20" s="118">
        <v>3148</v>
      </c>
      <c r="BS20" s="118">
        <v>39</v>
      </c>
      <c r="BT20" s="118">
        <v>34</v>
      </c>
      <c r="BU20" s="118">
        <v>208</v>
      </c>
      <c r="BV20" s="118">
        <v>5046</v>
      </c>
      <c r="BW20" s="118">
        <v>7246</v>
      </c>
      <c r="BX20" s="118">
        <v>253</v>
      </c>
      <c r="BY20" s="118">
        <v>907</v>
      </c>
      <c r="CA20" s="135">
        <f t="shared" si="28"/>
        <v>1087</v>
      </c>
    </row>
    <row r="21" spans="1:172" s="1" customFormat="1" ht="20.100000000000001" customHeight="1" thickBot="1" x14ac:dyDescent="0.3">
      <c r="A21" s="13" t="s">
        <v>84</v>
      </c>
      <c r="B21" s="14" t="s">
        <v>60</v>
      </c>
      <c r="C21" s="15">
        <v>2054729.7280000001</v>
      </c>
      <c r="D21" s="126">
        <v>201</v>
      </c>
      <c r="E21" s="127">
        <v>30</v>
      </c>
      <c r="F21" s="128">
        <f t="shared" si="1"/>
        <v>231</v>
      </c>
      <c r="G21" s="127">
        <v>2</v>
      </c>
      <c r="H21" s="127">
        <v>0</v>
      </c>
      <c r="I21" s="127">
        <v>4</v>
      </c>
      <c r="J21" s="127">
        <v>0</v>
      </c>
      <c r="K21" s="129">
        <f t="shared" si="18"/>
        <v>237</v>
      </c>
      <c r="L21" s="126">
        <v>183</v>
      </c>
      <c r="M21" s="127">
        <v>16</v>
      </c>
      <c r="N21" s="127">
        <f t="shared" si="3"/>
        <v>199</v>
      </c>
      <c r="O21" s="127">
        <v>0</v>
      </c>
      <c r="P21" s="127">
        <v>0</v>
      </c>
      <c r="Q21" s="127">
        <v>7</v>
      </c>
      <c r="R21" s="127">
        <v>0</v>
      </c>
      <c r="S21" s="129">
        <f t="shared" si="19"/>
        <v>206</v>
      </c>
      <c r="T21" s="126">
        <v>10</v>
      </c>
      <c r="U21" s="127">
        <v>0</v>
      </c>
      <c r="V21" s="127">
        <f t="shared" si="5"/>
        <v>10</v>
      </c>
      <c r="W21" s="127">
        <v>0</v>
      </c>
      <c r="X21" s="127">
        <v>0</v>
      </c>
      <c r="Y21" s="127">
        <v>0</v>
      </c>
      <c r="Z21" s="127">
        <v>0</v>
      </c>
      <c r="AA21" s="129">
        <f t="shared" si="20"/>
        <v>10</v>
      </c>
      <c r="AB21" s="126">
        <v>318</v>
      </c>
      <c r="AC21" s="127">
        <v>17</v>
      </c>
      <c r="AD21" s="127">
        <f t="shared" si="21"/>
        <v>335</v>
      </c>
      <c r="AE21" s="127">
        <v>0</v>
      </c>
      <c r="AF21" s="127">
        <v>0</v>
      </c>
      <c r="AG21" s="127">
        <v>11</v>
      </c>
      <c r="AH21" s="127">
        <v>0</v>
      </c>
      <c r="AI21" s="130">
        <f t="shared" si="22"/>
        <v>346</v>
      </c>
      <c r="AJ21" s="131">
        <f t="shared" si="23"/>
        <v>799</v>
      </c>
      <c r="AK21" s="132">
        <v>10</v>
      </c>
      <c r="AL21" s="127">
        <v>10</v>
      </c>
      <c r="AM21" s="127">
        <v>27</v>
      </c>
      <c r="AN21" s="127">
        <v>44</v>
      </c>
      <c r="AO21" s="127">
        <v>90</v>
      </c>
      <c r="AP21" s="127">
        <v>82</v>
      </c>
      <c r="AQ21" s="127">
        <v>82</v>
      </c>
      <c r="AR21" s="127">
        <v>52</v>
      </c>
      <c r="AS21" s="127">
        <v>74</v>
      </c>
      <c r="AT21" s="127">
        <v>42</v>
      </c>
      <c r="AU21" s="127">
        <v>60</v>
      </c>
      <c r="AV21" s="127">
        <v>34</v>
      </c>
      <c r="AW21" s="127">
        <v>50</v>
      </c>
      <c r="AX21" s="127">
        <v>25</v>
      </c>
      <c r="AY21" s="127">
        <v>47</v>
      </c>
      <c r="AZ21" s="127">
        <v>46</v>
      </c>
      <c r="BA21" s="133">
        <f t="shared" si="24"/>
        <v>440</v>
      </c>
      <c r="BB21" s="133">
        <f t="shared" si="25"/>
        <v>335</v>
      </c>
      <c r="BC21" s="100">
        <f t="shared" si="26"/>
        <v>775</v>
      </c>
      <c r="BD21" s="29">
        <f t="shared" si="27"/>
        <v>775</v>
      </c>
      <c r="BE21" s="132">
        <v>144508</v>
      </c>
      <c r="BF21" s="127">
        <v>4278</v>
      </c>
      <c r="BG21" s="127">
        <v>4184</v>
      </c>
      <c r="BH21" s="127">
        <v>169</v>
      </c>
      <c r="BI21" s="127">
        <v>261</v>
      </c>
      <c r="BJ21" s="127">
        <v>228</v>
      </c>
      <c r="BK21" s="127">
        <v>6</v>
      </c>
      <c r="BL21" s="127">
        <v>9</v>
      </c>
      <c r="BM21" s="127">
        <v>1</v>
      </c>
      <c r="BN21" s="127">
        <v>48</v>
      </c>
      <c r="BO21" s="127">
        <v>3</v>
      </c>
      <c r="BP21" s="127">
        <v>285</v>
      </c>
      <c r="BQ21" s="127">
        <v>10</v>
      </c>
      <c r="BR21" s="127">
        <v>280</v>
      </c>
      <c r="BS21" s="127">
        <v>22</v>
      </c>
      <c r="BT21" s="127">
        <v>22</v>
      </c>
      <c r="BU21" s="127">
        <v>0</v>
      </c>
      <c r="BV21" s="127">
        <v>87</v>
      </c>
      <c r="BW21" s="127">
        <v>204</v>
      </c>
      <c r="BX21" s="127">
        <v>2</v>
      </c>
      <c r="BY21" s="127">
        <v>0</v>
      </c>
      <c r="CA21" s="135">
        <f t="shared" si="28"/>
        <v>24</v>
      </c>
    </row>
    <row r="22" spans="1:172" s="25" customFormat="1" ht="20.100000000000001" customHeight="1" thickBot="1" x14ac:dyDescent="0.3">
      <c r="A22" s="32" t="s">
        <v>86</v>
      </c>
      <c r="B22" s="23" t="s">
        <v>61</v>
      </c>
      <c r="C22" s="134">
        <f>SUM(C14:C21)</f>
        <v>217848454.14399999</v>
      </c>
      <c r="D22" s="103">
        <f t="shared" ref="D22:E22" si="29">SUM(D14:D21)</f>
        <v>32127</v>
      </c>
      <c r="E22" s="104">
        <f t="shared" si="29"/>
        <v>2622</v>
      </c>
      <c r="F22" s="104">
        <f>SUM(F14:F21)</f>
        <v>34749</v>
      </c>
      <c r="G22" s="104">
        <f t="shared" ref="G22:M22" si="30">SUM(G14:G21)</f>
        <v>275</v>
      </c>
      <c r="H22" s="104">
        <f t="shared" si="30"/>
        <v>200</v>
      </c>
      <c r="I22" s="104">
        <f t="shared" si="30"/>
        <v>676</v>
      </c>
      <c r="J22" s="104">
        <f t="shared" si="30"/>
        <v>32</v>
      </c>
      <c r="K22" s="105">
        <f t="shared" si="30"/>
        <v>35932</v>
      </c>
      <c r="L22" s="103">
        <f t="shared" si="30"/>
        <v>33598</v>
      </c>
      <c r="M22" s="104">
        <f t="shared" si="30"/>
        <v>974</v>
      </c>
      <c r="N22" s="104">
        <f>SUM(N14:N21)</f>
        <v>34572</v>
      </c>
      <c r="O22" s="104">
        <f t="shared" ref="O22:U22" si="31">SUM(O14:O21)</f>
        <v>9</v>
      </c>
      <c r="P22" s="104">
        <f t="shared" si="31"/>
        <v>71</v>
      </c>
      <c r="Q22" s="104">
        <f t="shared" si="31"/>
        <v>269</v>
      </c>
      <c r="R22" s="104">
        <f t="shared" si="31"/>
        <v>29</v>
      </c>
      <c r="S22" s="105">
        <f t="shared" si="31"/>
        <v>34950</v>
      </c>
      <c r="T22" s="103">
        <f t="shared" si="31"/>
        <v>561</v>
      </c>
      <c r="U22" s="104">
        <f t="shared" si="31"/>
        <v>21</v>
      </c>
      <c r="V22" s="104">
        <f>SUM(V14:V21)</f>
        <v>582</v>
      </c>
      <c r="W22" s="104">
        <f t="shared" ref="W22:AC22" si="32">SUM(W14:W21)</f>
        <v>1</v>
      </c>
      <c r="X22" s="104">
        <f t="shared" si="32"/>
        <v>2</v>
      </c>
      <c r="Y22" s="104">
        <f t="shared" si="32"/>
        <v>10</v>
      </c>
      <c r="Z22" s="104">
        <f t="shared" si="32"/>
        <v>1</v>
      </c>
      <c r="AA22" s="105">
        <f t="shared" si="32"/>
        <v>596</v>
      </c>
      <c r="AB22" s="103">
        <f t="shared" si="32"/>
        <v>15237</v>
      </c>
      <c r="AC22" s="104">
        <f t="shared" si="32"/>
        <v>255</v>
      </c>
      <c r="AD22" s="104">
        <f>SUM(AD14:AD21)</f>
        <v>15492</v>
      </c>
      <c r="AE22" s="104">
        <f t="shared" ref="AE22:AJ22" si="33">SUM(AE14:AE21)</f>
        <v>8</v>
      </c>
      <c r="AF22" s="104">
        <f t="shared" si="33"/>
        <v>32</v>
      </c>
      <c r="AG22" s="104">
        <f t="shared" si="33"/>
        <v>165</v>
      </c>
      <c r="AH22" s="104">
        <f t="shared" si="33"/>
        <v>34</v>
      </c>
      <c r="AI22" s="106">
        <f t="shared" si="33"/>
        <v>15731</v>
      </c>
      <c r="AJ22" s="107">
        <f t="shared" si="33"/>
        <v>87209</v>
      </c>
      <c r="AK22" s="108">
        <f t="shared" ref="AK22:AP22" si="34">SUM(AK14:AK21)</f>
        <v>2834</v>
      </c>
      <c r="AL22" s="104">
        <f t="shared" si="34"/>
        <v>2073</v>
      </c>
      <c r="AM22" s="104">
        <f t="shared" si="34"/>
        <v>3506</v>
      </c>
      <c r="AN22" s="104">
        <f t="shared" si="34"/>
        <v>4338</v>
      </c>
      <c r="AO22" s="104">
        <f t="shared" si="34"/>
        <v>7731</v>
      </c>
      <c r="AP22" s="104">
        <f t="shared" si="34"/>
        <v>8990</v>
      </c>
      <c r="AQ22" s="104">
        <f>SUM(AQ14:AQ21)</f>
        <v>6619</v>
      </c>
      <c r="AR22" s="104">
        <f t="shared" ref="AR22:BB22" si="35">SUM(AR14:AR21)</f>
        <v>6883</v>
      </c>
      <c r="AS22" s="104">
        <f t="shared" si="35"/>
        <v>5768</v>
      </c>
      <c r="AT22" s="104">
        <f t="shared" si="35"/>
        <v>5612</v>
      </c>
      <c r="AU22" s="104">
        <f t="shared" si="35"/>
        <v>6237</v>
      </c>
      <c r="AV22" s="104">
        <f t="shared" si="35"/>
        <v>5173</v>
      </c>
      <c r="AW22" s="104">
        <f t="shared" si="35"/>
        <v>5763</v>
      </c>
      <c r="AX22" s="104">
        <f t="shared" si="35"/>
        <v>4362</v>
      </c>
      <c r="AY22" s="104">
        <f t="shared" si="35"/>
        <v>5735</v>
      </c>
      <c r="AZ22" s="104">
        <f t="shared" si="35"/>
        <v>3771</v>
      </c>
      <c r="BA22" s="104">
        <f t="shared" si="35"/>
        <v>44193</v>
      </c>
      <c r="BB22" s="104">
        <f t="shared" si="35"/>
        <v>41202</v>
      </c>
      <c r="BC22" s="101">
        <f>SUM(BC14:BC21)</f>
        <v>85395</v>
      </c>
      <c r="BD22" s="26">
        <f>SUM(F22+N22+V22+AD22)</f>
        <v>85395</v>
      </c>
      <c r="BE22" s="108">
        <f t="shared" ref="BE22:BK22" si="36">SUM(BE14:BE21)</f>
        <v>23508432</v>
      </c>
      <c r="BF22" s="104">
        <f t="shared" si="36"/>
        <v>375826</v>
      </c>
      <c r="BG22" s="104">
        <f t="shared" si="36"/>
        <v>322770</v>
      </c>
      <c r="BH22" s="104">
        <f t="shared" si="36"/>
        <v>36838</v>
      </c>
      <c r="BI22" s="104">
        <f t="shared" si="36"/>
        <v>42849</v>
      </c>
      <c r="BJ22" s="104">
        <f t="shared" si="36"/>
        <v>28964</v>
      </c>
      <c r="BK22" s="104">
        <f t="shared" si="36"/>
        <v>464</v>
      </c>
      <c r="BL22" s="104">
        <f>SUM(BL14:BL21)</f>
        <v>2150</v>
      </c>
      <c r="BM22" s="104">
        <f t="shared" ref="BM22:BO22" si="37">SUM(BM14:BM21)</f>
        <v>191</v>
      </c>
      <c r="BN22" s="104">
        <f t="shared" si="37"/>
        <v>1530</v>
      </c>
      <c r="BO22" s="104">
        <f t="shared" si="37"/>
        <v>122</v>
      </c>
      <c r="BP22" s="104">
        <f>SUM(BP14:BP21)</f>
        <v>32769</v>
      </c>
      <c r="BQ22" s="104">
        <f>SUM(BQ14:BQ21)</f>
        <v>774</v>
      </c>
      <c r="BR22" s="104">
        <f>SUM(BR14:BR21)</f>
        <v>43816</v>
      </c>
      <c r="BS22" s="104">
        <f t="shared" ref="BS22:BY22" si="38">SUM(BS14:BS21)</f>
        <v>602</v>
      </c>
      <c r="BT22" s="104">
        <f t="shared" si="38"/>
        <v>341</v>
      </c>
      <c r="BU22" s="104">
        <f t="shared" si="38"/>
        <v>241</v>
      </c>
      <c r="BV22" s="104">
        <f t="shared" si="38"/>
        <v>28698</v>
      </c>
      <c r="BW22" s="104">
        <f t="shared" si="38"/>
        <v>65275</v>
      </c>
      <c r="BX22" s="104">
        <f t="shared" si="38"/>
        <v>876</v>
      </c>
      <c r="BY22" s="104">
        <f t="shared" si="38"/>
        <v>1309</v>
      </c>
      <c r="BZ22" s="24"/>
      <c r="CA22" s="135">
        <f t="shared" si="28"/>
        <v>1718</v>
      </c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</row>
    <row r="23" spans="1:172" ht="20.100000000000001" customHeight="1" x14ac:dyDescent="0.25">
      <c r="A23" s="11">
        <v>2019</v>
      </c>
      <c r="B23" s="9" t="s">
        <v>88</v>
      </c>
      <c r="C23" s="8">
        <v>4142454.784</v>
      </c>
      <c r="D23" s="109">
        <f t="shared" ref="D23:AI23" si="39">SUM(D5+D14)</f>
        <v>1069</v>
      </c>
      <c r="E23" s="110">
        <f t="shared" si="39"/>
        <v>87</v>
      </c>
      <c r="F23" s="110">
        <f t="shared" si="39"/>
        <v>1156</v>
      </c>
      <c r="G23" s="110">
        <f t="shared" si="39"/>
        <v>6</v>
      </c>
      <c r="H23" s="110">
        <f t="shared" si="39"/>
        <v>2</v>
      </c>
      <c r="I23" s="110">
        <f t="shared" si="39"/>
        <v>3</v>
      </c>
      <c r="J23" s="110">
        <f t="shared" si="39"/>
        <v>2</v>
      </c>
      <c r="K23" s="112">
        <f t="shared" si="39"/>
        <v>1169</v>
      </c>
      <c r="L23" s="109">
        <f t="shared" si="39"/>
        <v>837</v>
      </c>
      <c r="M23" s="110">
        <f t="shared" si="39"/>
        <v>18</v>
      </c>
      <c r="N23" s="110">
        <f t="shared" si="39"/>
        <v>855</v>
      </c>
      <c r="O23" s="110">
        <f t="shared" si="39"/>
        <v>0</v>
      </c>
      <c r="P23" s="110">
        <f t="shared" si="39"/>
        <v>0</v>
      </c>
      <c r="Q23" s="110">
        <f t="shared" si="39"/>
        <v>5</v>
      </c>
      <c r="R23" s="110">
        <f t="shared" si="39"/>
        <v>1</v>
      </c>
      <c r="S23" s="112">
        <f t="shared" si="39"/>
        <v>861</v>
      </c>
      <c r="T23" s="109">
        <f t="shared" si="39"/>
        <v>10</v>
      </c>
      <c r="U23" s="110">
        <f t="shared" si="39"/>
        <v>0</v>
      </c>
      <c r="V23" s="110">
        <f t="shared" si="39"/>
        <v>10</v>
      </c>
      <c r="W23" s="110">
        <f t="shared" si="39"/>
        <v>0</v>
      </c>
      <c r="X23" s="110">
        <f t="shared" si="39"/>
        <v>0</v>
      </c>
      <c r="Y23" s="110">
        <f t="shared" si="39"/>
        <v>0</v>
      </c>
      <c r="Z23" s="110">
        <f t="shared" si="39"/>
        <v>0</v>
      </c>
      <c r="AA23" s="112">
        <f t="shared" si="39"/>
        <v>10</v>
      </c>
      <c r="AB23" s="109">
        <f t="shared" si="39"/>
        <v>637</v>
      </c>
      <c r="AC23" s="110">
        <f t="shared" si="39"/>
        <v>6</v>
      </c>
      <c r="AD23" s="110">
        <f t="shared" si="39"/>
        <v>643</v>
      </c>
      <c r="AE23" s="110">
        <f t="shared" si="39"/>
        <v>0</v>
      </c>
      <c r="AF23" s="110">
        <f t="shared" si="39"/>
        <v>0</v>
      </c>
      <c r="AG23" s="110">
        <f t="shared" si="39"/>
        <v>8</v>
      </c>
      <c r="AH23" s="110">
        <f t="shared" si="39"/>
        <v>2</v>
      </c>
      <c r="AI23" s="113">
        <f t="shared" si="39"/>
        <v>653</v>
      </c>
      <c r="AJ23" s="114">
        <f t="shared" ref="AJ23:BO23" si="40">SUM(AJ5+AJ14)</f>
        <v>2693</v>
      </c>
      <c r="AK23" s="115">
        <f t="shared" si="40"/>
        <v>14</v>
      </c>
      <c r="AL23" s="110">
        <f t="shared" si="40"/>
        <v>14</v>
      </c>
      <c r="AM23" s="110">
        <f t="shared" si="40"/>
        <v>41</v>
      </c>
      <c r="AN23" s="110">
        <f t="shared" si="40"/>
        <v>53</v>
      </c>
      <c r="AO23" s="110">
        <f t="shared" si="40"/>
        <v>228</v>
      </c>
      <c r="AP23" s="110">
        <f t="shared" si="40"/>
        <v>267</v>
      </c>
      <c r="AQ23" s="110">
        <f t="shared" si="40"/>
        <v>180</v>
      </c>
      <c r="AR23" s="110">
        <f t="shared" si="40"/>
        <v>209</v>
      </c>
      <c r="AS23" s="110">
        <f t="shared" si="40"/>
        <v>164</v>
      </c>
      <c r="AT23" s="110">
        <f t="shared" si="40"/>
        <v>164</v>
      </c>
      <c r="AU23" s="110">
        <f t="shared" si="40"/>
        <v>181</v>
      </c>
      <c r="AV23" s="110">
        <f t="shared" si="40"/>
        <v>176</v>
      </c>
      <c r="AW23" s="110">
        <f t="shared" si="40"/>
        <v>219</v>
      </c>
      <c r="AX23" s="110">
        <f t="shared" si="40"/>
        <v>181</v>
      </c>
      <c r="AY23" s="110">
        <f t="shared" si="40"/>
        <v>322</v>
      </c>
      <c r="AZ23" s="110">
        <f t="shared" si="40"/>
        <v>251</v>
      </c>
      <c r="BA23" s="116">
        <f t="shared" si="40"/>
        <v>1349</v>
      </c>
      <c r="BB23" s="116">
        <f t="shared" si="40"/>
        <v>1315</v>
      </c>
      <c r="BC23" s="98">
        <f t="shared" si="40"/>
        <v>2664</v>
      </c>
      <c r="BD23" s="27">
        <f t="shared" si="40"/>
        <v>2664</v>
      </c>
      <c r="BE23" s="115">
        <f t="shared" si="40"/>
        <v>627612</v>
      </c>
      <c r="BF23" s="110">
        <f t="shared" si="40"/>
        <v>12821</v>
      </c>
      <c r="BG23" s="110">
        <f t="shared" si="40"/>
        <v>15140</v>
      </c>
      <c r="BH23" s="110">
        <f t="shared" si="40"/>
        <v>1317</v>
      </c>
      <c r="BI23" s="110">
        <f t="shared" si="40"/>
        <v>1482</v>
      </c>
      <c r="BJ23" s="110">
        <f t="shared" si="40"/>
        <v>1352</v>
      </c>
      <c r="BK23" s="110">
        <f t="shared" si="40"/>
        <v>4</v>
      </c>
      <c r="BL23" s="110">
        <f t="shared" si="40"/>
        <v>54</v>
      </c>
      <c r="BM23" s="110">
        <f t="shared" si="40"/>
        <v>1</v>
      </c>
      <c r="BN23" s="110">
        <f t="shared" si="40"/>
        <v>7</v>
      </c>
      <c r="BO23" s="110">
        <f t="shared" si="40"/>
        <v>3</v>
      </c>
      <c r="BP23" s="110">
        <f t="shared" ref="BP23:BY23" si="41">SUM(BP5+BP14)</f>
        <v>1413</v>
      </c>
      <c r="BQ23" s="110">
        <f t="shared" si="41"/>
        <v>8</v>
      </c>
      <c r="BR23" s="110">
        <f t="shared" si="41"/>
        <v>0</v>
      </c>
      <c r="BS23" s="110">
        <f t="shared" si="41"/>
        <v>0</v>
      </c>
      <c r="BT23" s="110">
        <f t="shared" si="41"/>
        <v>0</v>
      </c>
      <c r="BU23" s="110">
        <f t="shared" si="41"/>
        <v>0</v>
      </c>
      <c r="BV23" s="110">
        <f t="shared" si="41"/>
        <v>7351</v>
      </c>
      <c r="BW23" s="110">
        <f t="shared" si="41"/>
        <v>12342</v>
      </c>
      <c r="BX23" s="110">
        <f t="shared" si="41"/>
        <v>320</v>
      </c>
      <c r="BY23" s="110">
        <f t="shared" si="41"/>
        <v>3</v>
      </c>
      <c r="CB23" s="147">
        <f>K23/(K23+S23)</f>
        <v>0.57586206896551728</v>
      </c>
    </row>
    <row r="24" spans="1:172" ht="20.100000000000001" customHeight="1" x14ac:dyDescent="0.25">
      <c r="A24" s="12">
        <v>2019</v>
      </c>
      <c r="B24" s="10" t="s">
        <v>55</v>
      </c>
      <c r="C24" s="8">
        <v>12640673.791999999</v>
      </c>
      <c r="D24" s="117">
        <f t="shared" ref="D24:AI24" si="42">SUM(D6+D15)</f>
        <v>2079</v>
      </c>
      <c r="E24" s="118">
        <f t="shared" si="42"/>
        <v>69</v>
      </c>
      <c r="F24" s="118">
        <f t="shared" si="42"/>
        <v>2148</v>
      </c>
      <c r="G24" s="118">
        <f t="shared" si="42"/>
        <v>15</v>
      </c>
      <c r="H24" s="118">
        <f t="shared" si="42"/>
        <v>9</v>
      </c>
      <c r="I24" s="118">
        <f t="shared" si="42"/>
        <v>7</v>
      </c>
      <c r="J24" s="118">
        <f t="shared" si="42"/>
        <v>5</v>
      </c>
      <c r="K24" s="120">
        <f t="shared" si="42"/>
        <v>2184</v>
      </c>
      <c r="L24" s="117">
        <f t="shared" si="42"/>
        <v>1860</v>
      </c>
      <c r="M24" s="118">
        <f t="shared" si="42"/>
        <v>12</v>
      </c>
      <c r="N24" s="118">
        <f t="shared" si="42"/>
        <v>1872</v>
      </c>
      <c r="O24" s="118">
        <f t="shared" si="42"/>
        <v>4</v>
      </c>
      <c r="P24" s="118">
        <f t="shared" si="42"/>
        <v>0</v>
      </c>
      <c r="Q24" s="118">
        <f t="shared" si="42"/>
        <v>7</v>
      </c>
      <c r="R24" s="118">
        <f t="shared" si="42"/>
        <v>4</v>
      </c>
      <c r="S24" s="120">
        <f t="shared" si="42"/>
        <v>1887</v>
      </c>
      <c r="T24" s="117">
        <f t="shared" si="42"/>
        <v>31</v>
      </c>
      <c r="U24" s="118">
        <f t="shared" si="42"/>
        <v>0</v>
      </c>
      <c r="V24" s="118">
        <f t="shared" si="42"/>
        <v>31</v>
      </c>
      <c r="W24" s="118">
        <f t="shared" si="42"/>
        <v>0</v>
      </c>
      <c r="X24" s="118">
        <f t="shared" si="42"/>
        <v>0</v>
      </c>
      <c r="Y24" s="118">
        <f t="shared" si="42"/>
        <v>0</v>
      </c>
      <c r="Z24" s="118">
        <f t="shared" si="42"/>
        <v>1</v>
      </c>
      <c r="AA24" s="120">
        <f t="shared" si="42"/>
        <v>32</v>
      </c>
      <c r="AB24" s="117">
        <f t="shared" si="42"/>
        <v>1278</v>
      </c>
      <c r="AC24" s="118">
        <f t="shared" si="42"/>
        <v>1</v>
      </c>
      <c r="AD24" s="118">
        <f t="shared" si="42"/>
        <v>1279</v>
      </c>
      <c r="AE24" s="118">
        <f t="shared" si="42"/>
        <v>0</v>
      </c>
      <c r="AF24" s="118">
        <f t="shared" si="42"/>
        <v>1</v>
      </c>
      <c r="AG24" s="118">
        <f t="shared" si="42"/>
        <v>4</v>
      </c>
      <c r="AH24" s="118">
        <f t="shared" si="42"/>
        <v>3</v>
      </c>
      <c r="AI24" s="121">
        <f t="shared" si="42"/>
        <v>1287</v>
      </c>
      <c r="AJ24" s="122">
        <f t="shared" ref="AJ24:BO24" si="43">SUM(AJ6+AJ15)</f>
        <v>5390</v>
      </c>
      <c r="AK24" s="123">
        <f t="shared" si="43"/>
        <v>176</v>
      </c>
      <c r="AL24" s="118">
        <f t="shared" si="43"/>
        <v>187</v>
      </c>
      <c r="AM24" s="118">
        <f t="shared" si="43"/>
        <v>227</v>
      </c>
      <c r="AN24" s="118">
        <f t="shared" si="43"/>
        <v>255</v>
      </c>
      <c r="AO24" s="118">
        <f t="shared" si="43"/>
        <v>378</v>
      </c>
      <c r="AP24" s="118">
        <f t="shared" si="43"/>
        <v>484</v>
      </c>
      <c r="AQ24" s="118">
        <f t="shared" si="43"/>
        <v>304</v>
      </c>
      <c r="AR24" s="118">
        <f t="shared" si="43"/>
        <v>472</v>
      </c>
      <c r="AS24" s="118">
        <f t="shared" si="43"/>
        <v>234</v>
      </c>
      <c r="AT24" s="118">
        <f t="shared" si="43"/>
        <v>374</v>
      </c>
      <c r="AU24" s="118">
        <f t="shared" si="43"/>
        <v>310</v>
      </c>
      <c r="AV24" s="118">
        <f t="shared" si="43"/>
        <v>403</v>
      </c>
      <c r="AW24" s="118">
        <f t="shared" si="43"/>
        <v>385</v>
      </c>
      <c r="AX24" s="118">
        <f t="shared" si="43"/>
        <v>407</v>
      </c>
      <c r="AY24" s="118">
        <f t="shared" si="43"/>
        <v>414</v>
      </c>
      <c r="AZ24" s="118">
        <f t="shared" si="43"/>
        <v>320</v>
      </c>
      <c r="BA24" s="124">
        <f t="shared" si="43"/>
        <v>2428</v>
      </c>
      <c r="BB24" s="124">
        <f t="shared" si="43"/>
        <v>2902</v>
      </c>
      <c r="BC24" s="99">
        <f t="shared" si="43"/>
        <v>5330</v>
      </c>
      <c r="BD24" s="28">
        <f t="shared" si="43"/>
        <v>5330</v>
      </c>
      <c r="BE24" s="123">
        <f t="shared" si="43"/>
        <v>1446404</v>
      </c>
      <c r="BF24" s="118">
        <f t="shared" si="43"/>
        <v>34822</v>
      </c>
      <c r="BG24" s="118">
        <f t="shared" si="43"/>
        <v>21066</v>
      </c>
      <c r="BH24" s="118">
        <f t="shared" si="43"/>
        <v>1853</v>
      </c>
      <c r="BI24" s="118">
        <f t="shared" si="43"/>
        <v>4807</v>
      </c>
      <c r="BJ24" s="118">
        <f t="shared" si="43"/>
        <v>4309</v>
      </c>
      <c r="BK24" s="118">
        <f t="shared" si="43"/>
        <v>42</v>
      </c>
      <c r="BL24" s="118">
        <f t="shared" si="43"/>
        <v>39</v>
      </c>
      <c r="BM24" s="118">
        <f t="shared" si="43"/>
        <v>60</v>
      </c>
      <c r="BN24" s="118">
        <f t="shared" si="43"/>
        <v>53</v>
      </c>
      <c r="BO24" s="118">
        <f t="shared" si="43"/>
        <v>10</v>
      </c>
      <c r="BP24" s="118">
        <f t="shared" ref="BP24:BY24" si="44">SUM(BP6+BP15)</f>
        <v>4343</v>
      </c>
      <c r="BQ24" s="118">
        <f t="shared" si="44"/>
        <v>109</v>
      </c>
      <c r="BR24" s="118">
        <f t="shared" si="44"/>
        <v>307</v>
      </c>
      <c r="BS24" s="118">
        <f t="shared" si="44"/>
        <v>13</v>
      </c>
      <c r="BT24" s="118">
        <f t="shared" si="44"/>
        <v>13</v>
      </c>
      <c r="BU24" s="118">
        <f t="shared" si="44"/>
        <v>41</v>
      </c>
      <c r="BV24" s="118">
        <f t="shared" si="44"/>
        <v>975</v>
      </c>
      <c r="BW24" s="118">
        <f t="shared" si="44"/>
        <v>1573</v>
      </c>
      <c r="BX24" s="118">
        <f t="shared" si="44"/>
        <v>35</v>
      </c>
      <c r="BY24" s="118">
        <f t="shared" si="44"/>
        <v>46</v>
      </c>
      <c r="CB24" s="147">
        <f t="shared" ref="CB24:CB31" si="45">K24/(K24+S24)</f>
        <v>0.53647752394988946</v>
      </c>
    </row>
    <row r="25" spans="1:172" ht="20.100000000000001" customHeight="1" x14ac:dyDescent="0.25">
      <c r="A25" s="12">
        <v>2019</v>
      </c>
      <c r="B25" s="10" t="s">
        <v>56</v>
      </c>
      <c r="C25" s="8">
        <v>5121716.2240000004</v>
      </c>
      <c r="D25" s="117">
        <f t="shared" ref="D25:AI25" si="46">SUM(D7+D16)</f>
        <v>553</v>
      </c>
      <c r="E25" s="118">
        <f t="shared" si="46"/>
        <v>59</v>
      </c>
      <c r="F25" s="118">
        <f t="shared" si="46"/>
        <v>612</v>
      </c>
      <c r="G25" s="118">
        <f t="shared" si="46"/>
        <v>15</v>
      </c>
      <c r="H25" s="118">
        <f t="shared" si="46"/>
        <v>2</v>
      </c>
      <c r="I25" s="118">
        <f t="shared" si="46"/>
        <v>1</v>
      </c>
      <c r="J25" s="118">
        <f t="shared" si="46"/>
        <v>1</v>
      </c>
      <c r="K25" s="120">
        <f t="shared" si="46"/>
        <v>631</v>
      </c>
      <c r="L25" s="117">
        <f t="shared" si="46"/>
        <v>918</v>
      </c>
      <c r="M25" s="118">
        <f t="shared" si="46"/>
        <v>1</v>
      </c>
      <c r="N25" s="118">
        <f t="shared" si="46"/>
        <v>919</v>
      </c>
      <c r="O25" s="118">
        <f t="shared" si="46"/>
        <v>0</v>
      </c>
      <c r="P25" s="118">
        <f t="shared" si="46"/>
        <v>0</v>
      </c>
      <c r="Q25" s="118">
        <f t="shared" si="46"/>
        <v>33</v>
      </c>
      <c r="R25" s="118">
        <f t="shared" si="46"/>
        <v>0</v>
      </c>
      <c r="S25" s="120">
        <f t="shared" si="46"/>
        <v>952</v>
      </c>
      <c r="T25" s="117">
        <f t="shared" si="46"/>
        <v>2</v>
      </c>
      <c r="U25" s="118">
        <f t="shared" si="46"/>
        <v>0</v>
      </c>
      <c r="V25" s="118">
        <f t="shared" si="46"/>
        <v>2</v>
      </c>
      <c r="W25" s="118">
        <f t="shared" si="46"/>
        <v>0</v>
      </c>
      <c r="X25" s="118">
        <f t="shared" si="46"/>
        <v>0</v>
      </c>
      <c r="Y25" s="118">
        <f t="shared" si="46"/>
        <v>0</v>
      </c>
      <c r="Z25" s="118">
        <f t="shared" si="46"/>
        <v>0</v>
      </c>
      <c r="AA25" s="120">
        <f t="shared" si="46"/>
        <v>2</v>
      </c>
      <c r="AB25" s="117">
        <f t="shared" si="46"/>
        <v>664</v>
      </c>
      <c r="AC25" s="118">
        <f t="shared" si="46"/>
        <v>8</v>
      </c>
      <c r="AD25" s="118">
        <f t="shared" si="46"/>
        <v>672</v>
      </c>
      <c r="AE25" s="118">
        <f t="shared" si="46"/>
        <v>1</v>
      </c>
      <c r="AF25" s="118">
        <f t="shared" si="46"/>
        <v>0</v>
      </c>
      <c r="AG25" s="118">
        <f t="shared" si="46"/>
        <v>29</v>
      </c>
      <c r="AH25" s="118">
        <f t="shared" si="46"/>
        <v>0</v>
      </c>
      <c r="AI25" s="121">
        <f t="shared" si="46"/>
        <v>702</v>
      </c>
      <c r="AJ25" s="122">
        <f t="shared" ref="AJ25:BD25" si="47">SUM(AJ7+AJ16)</f>
        <v>2287</v>
      </c>
      <c r="AK25" s="123">
        <f t="shared" si="47"/>
        <v>197</v>
      </c>
      <c r="AL25" s="118">
        <f t="shared" si="47"/>
        <v>142</v>
      </c>
      <c r="AM25" s="118">
        <f t="shared" si="47"/>
        <v>123</v>
      </c>
      <c r="AN25" s="118">
        <f t="shared" si="47"/>
        <v>143</v>
      </c>
      <c r="AO25" s="118">
        <f t="shared" si="47"/>
        <v>187</v>
      </c>
      <c r="AP25" s="118">
        <f t="shared" si="47"/>
        <v>221</v>
      </c>
      <c r="AQ25" s="118">
        <f t="shared" si="47"/>
        <v>182</v>
      </c>
      <c r="AR25" s="118">
        <f t="shared" si="47"/>
        <v>170</v>
      </c>
      <c r="AS25" s="118">
        <f t="shared" si="47"/>
        <v>113</v>
      </c>
      <c r="AT25" s="118">
        <f t="shared" si="47"/>
        <v>106</v>
      </c>
      <c r="AU25" s="118">
        <f t="shared" si="47"/>
        <v>88</v>
      </c>
      <c r="AV25" s="118">
        <f t="shared" si="47"/>
        <v>96</v>
      </c>
      <c r="AW25" s="118">
        <f t="shared" si="47"/>
        <v>104</v>
      </c>
      <c r="AX25" s="118">
        <f t="shared" si="47"/>
        <v>110</v>
      </c>
      <c r="AY25" s="118">
        <f t="shared" si="47"/>
        <v>121</v>
      </c>
      <c r="AZ25" s="118">
        <f t="shared" si="47"/>
        <v>102</v>
      </c>
      <c r="BA25" s="124">
        <f t="shared" si="47"/>
        <v>1115</v>
      </c>
      <c r="BB25" s="124">
        <f t="shared" si="47"/>
        <v>1090</v>
      </c>
      <c r="BC25" s="99">
        <f t="shared" si="47"/>
        <v>2205</v>
      </c>
      <c r="BD25" s="28">
        <f t="shared" si="47"/>
        <v>2205</v>
      </c>
      <c r="BE25" s="123">
        <f t="shared" ref="BE25:BQ25" si="48">SUM(BE7+BF16)</f>
        <v>59328</v>
      </c>
      <c r="BF25" s="118">
        <f t="shared" si="48"/>
        <v>5598</v>
      </c>
      <c r="BG25" s="118">
        <f t="shared" si="48"/>
        <v>3321</v>
      </c>
      <c r="BH25" s="118">
        <f t="shared" si="48"/>
        <v>426</v>
      </c>
      <c r="BI25" s="118">
        <f t="shared" si="48"/>
        <v>271</v>
      </c>
      <c r="BJ25" s="118">
        <f t="shared" si="48"/>
        <v>130</v>
      </c>
      <c r="BK25" s="118">
        <f t="shared" si="48"/>
        <v>31</v>
      </c>
      <c r="BL25" s="118">
        <f t="shared" si="48"/>
        <v>19</v>
      </c>
      <c r="BM25" s="118">
        <f t="shared" si="48"/>
        <v>4</v>
      </c>
      <c r="BN25" s="118">
        <f t="shared" si="48"/>
        <v>11</v>
      </c>
      <c r="BO25" s="118">
        <f t="shared" si="48"/>
        <v>150</v>
      </c>
      <c r="BP25" s="118">
        <f t="shared" si="48"/>
        <v>160</v>
      </c>
      <c r="BQ25" s="118">
        <f t="shared" si="48"/>
        <v>145</v>
      </c>
      <c r="BR25" s="118">
        <f t="shared" ref="BR25:BR30" si="49">SUM(BR7+BR16)</f>
        <v>457</v>
      </c>
      <c r="BS25" s="118">
        <f>SUM(BS7+BT16)</f>
        <v>0</v>
      </c>
      <c r="BT25" s="118">
        <f>SUM(BT7+BU16)</f>
        <v>1</v>
      </c>
      <c r="BU25" s="118">
        <f t="shared" ref="BU25:BU30" si="50">SUM(BU7+BU16)</f>
        <v>0</v>
      </c>
      <c r="BV25" s="118">
        <f>SUM(BV7+BW16)</f>
        <v>334</v>
      </c>
      <c r="BW25" s="118">
        <f>SUM(BW7+BX16)</f>
        <v>303</v>
      </c>
      <c r="BX25" s="118">
        <f>SUM(BX7+BY16)</f>
        <v>37</v>
      </c>
      <c r="BY25" s="118">
        <f t="shared" ref="BY25:BY30" si="51">SUM(BY7+BY16)</f>
        <v>68</v>
      </c>
      <c r="CB25" s="147">
        <f t="shared" si="45"/>
        <v>0.39861023373341758</v>
      </c>
    </row>
    <row r="26" spans="1:172" ht="20.100000000000001" customHeight="1" x14ac:dyDescent="0.25">
      <c r="A26" s="12">
        <v>2019</v>
      </c>
      <c r="B26" s="10" t="s">
        <v>57</v>
      </c>
      <c r="C26" s="8">
        <v>944890.88</v>
      </c>
      <c r="D26" s="117">
        <f t="shared" ref="D26:AI26" si="52">SUM(D8+D17)</f>
        <v>171</v>
      </c>
      <c r="E26" s="118">
        <f t="shared" si="52"/>
        <v>4</v>
      </c>
      <c r="F26" s="118">
        <f t="shared" si="52"/>
        <v>175</v>
      </c>
      <c r="G26" s="118">
        <f t="shared" si="52"/>
        <v>3</v>
      </c>
      <c r="H26" s="118">
        <f t="shared" si="52"/>
        <v>0</v>
      </c>
      <c r="I26" s="118">
        <f t="shared" si="52"/>
        <v>0</v>
      </c>
      <c r="J26" s="118">
        <f t="shared" si="52"/>
        <v>0</v>
      </c>
      <c r="K26" s="120">
        <f t="shared" si="52"/>
        <v>178</v>
      </c>
      <c r="L26" s="117">
        <f t="shared" si="52"/>
        <v>805</v>
      </c>
      <c r="M26" s="118">
        <f t="shared" si="52"/>
        <v>0</v>
      </c>
      <c r="N26" s="118">
        <f t="shared" si="52"/>
        <v>805</v>
      </c>
      <c r="O26" s="118">
        <f t="shared" si="52"/>
        <v>0</v>
      </c>
      <c r="P26" s="118">
        <f t="shared" si="52"/>
        <v>0</v>
      </c>
      <c r="Q26" s="118">
        <f t="shared" si="52"/>
        <v>1</v>
      </c>
      <c r="R26" s="118">
        <f t="shared" si="52"/>
        <v>1</v>
      </c>
      <c r="S26" s="120">
        <f t="shared" si="52"/>
        <v>807</v>
      </c>
      <c r="T26" s="117">
        <f t="shared" si="52"/>
        <v>2</v>
      </c>
      <c r="U26" s="118">
        <f t="shared" si="52"/>
        <v>0</v>
      </c>
      <c r="V26" s="118">
        <f t="shared" si="52"/>
        <v>2</v>
      </c>
      <c r="W26" s="118">
        <f t="shared" si="52"/>
        <v>0</v>
      </c>
      <c r="X26" s="118">
        <f t="shared" si="52"/>
        <v>0</v>
      </c>
      <c r="Y26" s="118">
        <f t="shared" si="52"/>
        <v>0</v>
      </c>
      <c r="Z26" s="118">
        <f t="shared" si="52"/>
        <v>0</v>
      </c>
      <c r="AA26" s="120">
        <f t="shared" si="52"/>
        <v>2</v>
      </c>
      <c r="AB26" s="117">
        <f t="shared" si="52"/>
        <v>270</v>
      </c>
      <c r="AC26" s="118">
        <f t="shared" si="52"/>
        <v>0</v>
      </c>
      <c r="AD26" s="118">
        <f t="shared" si="52"/>
        <v>270</v>
      </c>
      <c r="AE26" s="118">
        <f t="shared" si="52"/>
        <v>0</v>
      </c>
      <c r="AF26" s="118">
        <f t="shared" si="52"/>
        <v>0</v>
      </c>
      <c r="AG26" s="118">
        <f t="shared" si="52"/>
        <v>0</v>
      </c>
      <c r="AH26" s="118">
        <f t="shared" si="52"/>
        <v>0</v>
      </c>
      <c r="AI26" s="121">
        <f t="shared" si="52"/>
        <v>270</v>
      </c>
      <c r="AJ26" s="122">
        <f t="shared" ref="AJ26:BD26" si="53">SUM(AJ8+AJ17)</f>
        <v>1257</v>
      </c>
      <c r="AK26" s="123">
        <f t="shared" si="53"/>
        <v>137</v>
      </c>
      <c r="AL26" s="118">
        <f t="shared" si="53"/>
        <v>76</v>
      </c>
      <c r="AM26" s="118">
        <f t="shared" si="53"/>
        <v>67</v>
      </c>
      <c r="AN26" s="118">
        <f t="shared" si="53"/>
        <v>87</v>
      </c>
      <c r="AO26" s="118">
        <f t="shared" si="53"/>
        <v>77</v>
      </c>
      <c r="AP26" s="118">
        <f t="shared" si="53"/>
        <v>161</v>
      </c>
      <c r="AQ26" s="118">
        <f t="shared" si="53"/>
        <v>63</v>
      </c>
      <c r="AR26" s="118">
        <f t="shared" si="53"/>
        <v>181</v>
      </c>
      <c r="AS26" s="118">
        <f t="shared" si="53"/>
        <v>36</v>
      </c>
      <c r="AT26" s="118">
        <f t="shared" si="53"/>
        <v>84</v>
      </c>
      <c r="AU26" s="118">
        <f t="shared" si="53"/>
        <v>29</v>
      </c>
      <c r="AV26" s="118">
        <f t="shared" si="53"/>
        <v>75</v>
      </c>
      <c r="AW26" s="118">
        <f t="shared" si="53"/>
        <v>44</v>
      </c>
      <c r="AX26" s="118">
        <f t="shared" si="53"/>
        <v>52</v>
      </c>
      <c r="AY26" s="118">
        <f t="shared" si="53"/>
        <v>31</v>
      </c>
      <c r="AZ26" s="118">
        <f t="shared" si="53"/>
        <v>52</v>
      </c>
      <c r="BA26" s="124">
        <f t="shared" si="53"/>
        <v>484</v>
      </c>
      <c r="BB26" s="124">
        <f t="shared" si="53"/>
        <v>768</v>
      </c>
      <c r="BC26" s="99">
        <f t="shared" si="53"/>
        <v>1252</v>
      </c>
      <c r="BD26" s="28">
        <f t="shared" si="53"/>
        <v>1252</v>
      </c>
      <c r="BE26" s="123">
        <f t="shared" ref="BE26:BQ26" si="54">SUM(BE8+BE17)</f>
        <v>144273</v>
      </c>
      <c r="BF26" s="118">
        <f t="shared" si="54"/>
        <v>5717</v>
      </c>
      <c r="BG26" s="118">
        <f t="shared" si="54"/>
        <v>5223</v>
      </c>
      <c r="BH26" s="118">
        <f t="shared" si="54"/>
        <v>187</v>
      </c>
      <c r="BI26" s="118">
        <f t="shared" si="54"/>
        <v>860</v>
      </c>
      <c r="BJ26" s="118">
        <f t="shared" si="54"/>
        <v>53</v>
      </c>
      <c r="BK26" s="118">
        <f t="shared" si="54"/>
        <v>0</v>
      </c>
      <c r="BL26" s="118">
        <f t="shared" si="54"/>
        <v>11</v>
      </c>
      <c r="BM26" s="118">
        <f t="shared" si="54"/>
        <v>0</v>
      </c>
      <c r="BN26" s="118">
        <f t="shared" si="54"/>
        <v>1</v>
      </c>
      <c r="BO26" s="118">
        <f t="shared" si="54"/>
        <v>10</v>
      </c>
      <c r="BP26" s="118">
        <f t="shared" si="54"/>
        <v>65</v>
      </c>
      <c r="BQ26" s="118">
        <f t="shared" si="54"/>
        <v>10</v>
      </c>
      <c r="BR26" s="118">
        <f t="shared" si="49"/>
        <v>0</v>
      </c>
      <c r="BS26" s="118">
        <f t="shared" ref="BS26:BT30" si="55">SUM(BS8+BS17)</f>
        <v>0</v>
      </c>
      <c r="BT26" s="118">
        <f t="shared" si="55"/>
        <v>0</v>
      </c>
      <c r="BU26" s="118">
        <f t="shared" si="50"/>
        <v>0</v>
      </c>
      <c r="BV26" s="118">
        <f t="shared" ref="BV26:BX30" si="56">SUM(BV8+BV17)</f>
        <v>245</v>
      </c>
      <c r="BW26" s="118">
        <f t="shared" si="56"/>
        <v>496</v>
      </c>
      <c r="BX26" s="118">
        <f t="shared" si="56"/>
        <v>31</v>
      </c>
      <c r="BY26" s="118">
        <f t="shared" si="51"/>
        <v>11</v>
      </c>
      <c r="CB26" s="147">
        <f t="shared" si="45"/>
        <v>0.18071065989847715</v>
      </c>
    </row>
    <row r="27" spans="1:172" ht="20.100000000000001" customHeight="1" x14ac:dyDescent="0.25">
      <c r="A27" s="12">
        <v>2019</v>
      </c>
      <c r="B27" s="10" t="s">
        <v>89</v>
      </c>
      <c r="C27" s="8">
        <v>31255931.903999999</v>
      </c>
      <c r="D27" s="117">
        <f t="shared" ref="D27:AI27" si="57">SUM(D9+D18)</f>
        <v>6662</v>
      </c>
      <c r="E27" s="118">
        <f t="shared" si="57"/>
        <v>584</v>
      </c>
      <c r="F27" s="118">
        <f t="shared" si="57"/>
        <v>7246</v>
      </c>
      <c r="G27" s="118">
        <f t="shared" si="57"/>
        <v>61</v>
      </c>
      <c r="H27" s="118">
        <f t="shared" si="57"/>
        <v>15</v>
      </c>
      <c r="I27" s="118">
        <f t="shared" si="57"/>
        <v>33</v>
      </c>
      <c r="J27" s="118">
        <f t="shared" si="57"/>
        <v>4</v>
      </c>
      <c r="K27" s="120">
        <f t="shared" si="57"/>
        <v>7359</v>
      </c>
      <c r="L27" s="117">
        <f t="shared" si="57"/>
        <v>6926</v>
      </c>
      <c r="M27" s="118">
        <f t="shared" si="57"/>
        <v>93</v>
      </c>
      <c r="N27" s="118">
        <f t="shared" si="57"/>
        <v>7019</v>
      </c>
      <c r="O27" s="118">
        <f t="shared" si="57"/>
        <v>5</v>
      </c>
      <c r="P27" s="118">
        <f t="shared" si="57"/>
        <v>6</v>
      </c>
      <c r="Q27" s="118">
        <f t="shared" si="57"/>
        <v>19</v>
      </c>
      <c r="R27" s="118">
        <f t="shared" si="57"/>
        <v>0</v>
      </c>
      <c r="S27" s="120">
        <f t="shared" si="57"/>
        <v>7049</v>
      </c>
      <c r="T27" s="117">
        <f t="shared" si="57"/>
        <v>53</v>
      </c>
      <c r="U27" s="118">
        <f t="shared" si="57"/>
        <v>2</v>
      </c>
      <c r="V27" s="118">
        <f t="shared" si="57"/>
        <v>55</v>
      </c>
      <c r="W27" s="118">
        <f t="shared" si="57"/>
        <v>0</v>
      </c>
      <c r="X27" s="118">
        <f t="shared" si="57"/>
        <v>0</v>
      </c>
      <c r="Y27" s="118">
        <f t="shared" si="57"/>
        <v>0</v>
      </c>
      <c r="Z27" s="118">
        <f t="shared" si="57"/>
        <v>0</v>
      </c>
      <c r="AA27" s="120">
        <f t="shared" si="57"/>
        <v>55</v>
      </c>
      <c r="AB27" s="117">
        <f t="shared" si="57"/>
        <v>6606</v>
      </c>
      <c r="AC27" s="118">
        <f t="shared" si="57"/>
        <v>52</v>
      </c>
      <c r="AD27" s="118">
        <f t="shared" si="57"/>
        <v>6658</v>
      </c>
      <c r="AE27" s="118">
        <f t="shared" si="57"/>
        <v>2</v>
      </c>
      <c r="AF27" s="118">
        <f t="shared" si="57"/>
        <v>1</v>
      </c>
      <c r="AG27" s="118">
        <f t="shared" si="57"/>
        <v>11</v>
      </c>
      <c r="AH27" s="118">
        <f t="shared" si="57"/>
        <v>1</v>
      </c>
      <c r="AI27" s="121">
        <f t="shared" si="57"/>
        <v>6673</v>
      </c>
      <c r="AJ27" s="122">
        <f t="shared" ref="AJ27:BD27" si="58">SUM(AJ9+AJ18)</f>
        <v>21136</v>
      </c>
      <c r="AK27" s="123">
        <f t="shared" si="58"/>
        <v>1648</v>
      </c>
      <c r="AL27" s="118">
        <f t="shared" si="58"/>
        <v>1133</v>
      </c>
      <c r="AM27" s="118">
        <f t="shared" si="58"/>
        <v>1513</v>
      </c>
      <c r="AN27" s="118">
        <f t="shared" si="58"/>
        <v>1685</v>
      </c>
      <c r="AO27" s="118">
        <f t="shared" si="58"/>
        <v>1861</v>
      </c>
      <c r="AP27" s="118">
        <f t="shared" si="58"/>
        <v>2341</v>
      </c>
      <c r="AQ27" s="118">
        <f t="shared" si="58"/>
        <v>1284</v>
      </c>
      <c r="AR27" s="118">
        <f t="shared" si="58"/>
        <v>1444</v>
      </c>
      <c r="AS27" s="118">
        <f t="shared" si="58"/>
        <v>896</v>
      </c>
      <c r="AT27" s="118">
        <f t="shared" si="58"/>
        <v>1010</v>
      </c>
      <c r="AU27" s="118">
        <f t="shared" si="58"/>
        <v>986</v>
      </c>
      <c r="AV27" s="118">
        <f t="shared" si="58"/>
        <v>981</v>
      </c>
      <c r="AW27" s="118">
        <f t="shared" si="58"/>
        <v>1017</v>
      </c>
      <c r="AX27" s="118">
        <f t="shared" si="58"/>
        <v>1017</v>
      </c>
      <c r="AY27" s="118">
        <f t="shared" si="58"/>
        <v>1257</v>
      </c>
      <c r="AZ27" s="118">
        <f t="shared" si="58"/>
        <v>905</v>
      </c>
      <c r="BA27" s="124">
        <f t="shared" si="58"/>
        <v>10462</v>
      </c>
      <c r="BB27" s="124">
        <f t="shared" si="58"/>
        <v>10516</v>
      </c>
      <c r="BC27" s="99">
        <f t="shared" si="58"/>
        <v>20978</v>
      </c>
      <c r="BD27" s="28">
        <f t="shared" si="58"/>
        <v>20978</v>
      </c>
      <c r="BE27" s="123">
        <f t="shared" ref="BE27:BQ27" si="59">SUM(BE9+BE18)</f>
        <v>6079576</v>
      </c>
      <c r="BF27" s="118">
        <f t="shared" si="59"/>
        <v>58857</v>
      </c>
      <c r="BG27" s="118">
        <f t="shared" si="59"/>
        <v>48944</v>
      </c>
      <c r="BH27" s="118">
        <f t="shared" si="59"/>
        <v>7359</v>
      </c>
      <c r="BI27" s="118">
        <f t="shared" si="59"/>
        <v>9477</v>
      </c>
      <c r="BJ27" s="118">
        <f t="shared" si="59"/>
        <v>6727</v>
      </c>
      <c r="BK27" s="118">
        <f t="shared" si="59"/>
        <v>134</v>
      </c>
      <c r="BL27" s="118">
        <f t="shared" si="59"/>
        <v>305</v>
      </c>
      <c r="BM27" s="118">
        <f t="shared" si="59"/>
        <v>18</v>
      </c>
      <c r="BN27" s="118">
        <f t="shared" si="59"/>
        <v>280</v>
      </c>
      <c r="BO27" s="118">
        <f t="shared" si="59"/>
        <v>10</v>
      </c>
      <c r="BP27" s="118">
        <f t="shared" si="59"/>
        <v>7312</v>
      </c>
      <c r="BQ27" s="118">
        <f t="shared" si="59"/>
        <v>162</v>
      </c>
      <c r="BR27" s="118">
        <f t="shared" si="49"/>
        <v>1135</v>
      </c>
      <c r="BS27" s="118">
        <f t="shared" si="55"/>
        <v>9</v>
      </c>
      <c r="BT27" s="118">
        <f t="shared" si="55"/>
        <v>5</v>
      </c>
      <c r="BU27" s="118">
        <f t="shared" si="50"/>
        <v>0</v>
      </c>
      <c r="BV27" s="118">
        <f t="shared" si="56"/>
        <v>2648</v>
      </c>
      <c r="BW27" s="118">
        <f t="shared" si="56"/>
        <v>2243</v>
      </c>
      <c r="BX27" s="118">
        <f t="shared" si="56"/>
        <v>50</v>
      </c>
      <c r="BY27" s="118">
        <f t="shared" si="51"/>
        <v>181</v>
      </c>
      <c r="CB27" s="147">
        <f t="shared" si="45"/>
        <v>0.51075791227096057</v>
      </c>
    </row>
    <row r="28" spans="1:172" s="1" customFormat="1" ht="20.100000000000001" customHeight="1" x14ac:dyDescent="0.25">
      <c r="A28" s="12">
        <v>2019</v>
      </c>
      <c r="B28" s="10" t="s">
        <v>58</v>
      </c>
      <c r="C28" s="8">
        <v>112652740.608</v>
      </c>
      <c r="D28" s="117">
        <f t="shared" ref="D28:AI28" si="60">SUM(D10+D19)</f>
        <v>36317</v>
      </c>
      <c r="E28" s="118">
        <f t="shared" si="60"/>
        <v>3179</v>
      </c>
      <c r="F28" s="118">
        <f t="shared" si="60"/>
        <v>39496</v>
      </c>
      <c r="G28" s="118">
        <f t="shared" si="60"/>
        <v>257</v>
      </c>
      <c r="H28" s="118">
        <f t="shared" si="60"/>
        <v>238</v>
      </c>
      <c r="I28" s="118">
        <f t="shared" si="60"/>
        <v>173</v>
      </c>
      <c r="J28" s="118">
        <f t="shared" si="60"/>
        <v>42</v>
      </c>
      <c r="K28" s="120">
        <f t="shared" si="60"/>
        <v>40206</v>
      </c>
      <c r="L28" s="117">
        <f t="shared" si="60"/>
        <v>41246</v>
      </c>
      <c r="M28" s="118">
        <f t="shared" si="60"/>
        <v>1643</v>
      </c>
      <c r="N28" s="118">
        <f t="shared" si="60"/>
        <v>42889</v>
      </c>
      <c r="O28" s="118">
        <f t="shared" si="60"/>
        <v>20</v>
      </c>
      <c r="P28" s="118">
        <f t="shared" si="60"/>
        <v>106</v>
      </c>
      <c r="Q28" s="118">
        <f t="shared" si="60"/>
        <v>120</v>
      </c>
      <c r="R28" s="118">
        <f t="shared" si="60"/>
        <v>42</v>
      </c>
      <c r="S28" s="120">
        <f t="shared" si="60"/>
        <v>43177</v>
      </c>
      <c r="T28" s="117">
        <f t="shared" si="60"/>
        <v>838</v>
      </c>
      <c r="U28" s="118">
        <f t="shared" si="60"/>
        <v>27</v>
      </c>
      <c r="V28" s="118">
        <f t="shared" si="60"/>
        <v>865</v>
      </c>
      <c r="W28" s="118">
        <f t="shared" si="60"/>
        <v>1</v>
      </c>
      <c r="X28" s="118">
        <f t="shared" si="60"/>
        <v>3</v>
      </c>
      <c r="Y28" s="118">
        <f t="shared" si="60"/>
        <v>1</v>
      </c>
      <c r="Z28" s="118">
        <f t="shared" si="60"/>
        <v>0</v>
      </c>
      <c r="AA28" s="120">
        <f t="shared" si="60"/>
        <v>870</v>
      </c>
      <c r="AB28" s="117">
        <f t="shared" si="60"/>
        <v>13054</v>
      </c>
      <c r="AC28" s="118">
        <f t="shared" si="60"/>
        <v>315</v>
      </c>
      <c r="AD28" s="118">
        <f t="shared" si="60"/>
        <v>13369</v>
      </c>
      <c r="AE28" s="118">
        <f t="shared" si="60"/>
        <v>11</v>
      </c>
      <c r="AF28" s="118">
        <f t="shared" si="60"/>
        <v>46</v>
      </c>
      <c r="AG28" s="118">
        <f t="shared" si="60"/>
        <v>92</v>
      </c>
      <c r="AH28" s="118">
        <f t="shared" si="60"/>
        <v>32</v>
      </c>
      <c r="AI28" s="121">
        <f t="shared" si="60"/>
        <v>13550</v>
      </c>
      <c r="AJ28" s="122">
        <f t="shared" ref="AJ28:BD28" si="61">SUM(AJ10+AJ19)</f>
        <v>97803</v>
      </c>
      <c r="AK28" s="123">
        <f t="shared" si="61"/>
        <v>777</v>
      </c>
      <c r="AL28" s="118">
        <f t="shared" si="61"/>
        <v>634</v>
      </c>
      <c r="AM28" s="118">
        <f t="shared" si="61"/>
        <v>2730</v>
      </c>
      <c r="AN28" s="118">
        <f t="shared" si="61"/>
        <v>3702</v>
      </c>
      <c r="AO28" s="118">
        <f t="shared" si="61"/>
        <v>7845</v>
      </c>
      <c r="AP28" s="118">
        <f t="shared" si="61"/>
        <v>9520</v>
      </c>
      <c r="AQ28" s="118">
        <f t="shared" si="61"/>
        <v>7617</v>
      </c>
      <c r="AR28" s="118">
        <f t="shared" si="61"/>
        <v>7854</v>
      </c>
      <c r="AS28" s="118">
        <f t="shared" si="61"/>
        <v>7509</v>
      </c>
      <c r="AT28" s="118">
        <f t="shared" si="61"/>
        <v>7378</v>
      </c>
      <c r="AU28" s="118">
        <f t="shared" si="61"/>
        <v>8257</v>
      </c>
      <c r="AV28" s="118">
        <f t="shared" si="61"/>
        <v>7109</v>
      </c>
      <c r="AW28" s="118">
        <f t="shared" si="61"/>
        <v>7498</v>
      </c>
      <c r="AX28" s="118">
        <f t="shared" si="61"/>
        <v>5755</v>
      </c>
      <c r="AY28" s="118">
        <f t="shared" si="61"/>
        <v>7505</v>
      </c>
      <c r="AZ28" s="118">
        <f t="shared" si="61"/>
        <v>4929</v>
      </c>
      <c r="BA28" s="124">
        <f t="shared" si="61"/>
        <v>49738</v>
      </c>
      <c r="BB28" s="124">
        <f t="shared" si="61"/>
        <v>46881</v>
      </c>
      <c r="BC28" s="99">
        <f t="shared" si="61"/>
        <v>96619</v>
      </c>
      <c r="BD28" s="28">
        <f t="shared" si="61"/>
        <v>96619</v>
      </c>
      <c r="BE28" s="123">
        <f t="shared" ref="BE28:BQ28" si="62">SUM(BE10+BE19)</f>
        <v>21919228</v>
      </c>
      <c r="BF28" s="118">
        <f t="shared" si="62"/>
        <v>440822</v>
      </c>
      <c r="BG28" s="118">
        <f t="shared" si="62"/>
        <v>379470</v>
      </c>
      <c r="BH28" s="118">
        <f t="shared" si="62"/>
        <v>40998</v>
      </c>
      <c r="BI28" s="118">
        <f t="shared" si="62"/>
        <v>42735</v>
      </c>
      <c r="BJ28" s="118">
        <f t="shared" si="62"/>
        <v>25884</v>
      </c>
      <c r="BK28" s="118">
        <f t="shared" si="62"/>
        <v>350</v>
      </c>
      <c r="BL28" s="118">
        <f t="shared" si="62"/>
        <v>2765</v>
      </c>
      <c r="BM28" s="118">
        <f t="shared" si="62"/>
        <v>141</v>
      </c>
      <c r="BN28" s="118">
        <f t="shared" si="62"/>
        <v>1084</v>
      </c>
      <c r="BO28" s="118">
        <f t="shared" si="62"/>
        <v>26</v>
      </c>
      <c r="BP28" s="118">
        <f t="shared" si="62"/>
        <v>29779</v>
      </c>
      <c r="BQ28" s="118">
        <f t="shared" si="62"/>
        <v>517</v>
      </c>
      <c r="BR28" s="118">
        <f t="shared" si="49"/>
        <v>75724</v>
      </c>
      <c r="BS28" s="118">
        <f t="shared" si="55"/>
        <v>645</v>
      </c>
      <c r="BT28" s="118">
        <f t="shared" si="55"/>
        <v>351</v>
      </c>
      <c r="BU28" s="118">
        <f t="shared" si="50"/>
        <v>25</v>
      </c>
      <c r="BV28" s="118">
        <f t="shared" si="56"/>
        <v>36385</v>
      </c>
      <c r="BW28" s="118">
        <f t="shared" si="56"/>
        <v>91492</v>
      </c>
      <c r="BX28" s="118">
        <f t="shared" si="56"/>
        <v>822</v>
      </c>
      <c r="BY28" s="118">
        <f t="shared" si="51"/>
        <v>453</v>
      </c>
      <c r="CB28" s="147">
        <f t="shared" si="45"/>
        <v>0.48218461796769124</v>
      </c>
    </row>
    <row r="29" spans="1:172" s="1" customFormat="1" ht="20.100000000000001" customHeight="1" x14ac:dyDescent="0.25">
      <c r="A29" s="12">
        <v>2019</v>
      </c>
      <c r="B29" s="10" t="s">
        <v>59</v>
      </c>
      <c r="C29" s="8">
        <v>49035316.223999999</v>
      </c>
      <c r="D29" s="117">
        <f t="shared" ref="D29:AI29" si="63">SUM(D11+D20)</f>
        <v>15968</v>
      </c>
      <c r="E29" s="118">
        <f t="shared" si="63"/>
        <v>1248</v>
      </c>
      <c r="F29" s="118">
        <f t="shared" si="63"/>
        <v>17216</v>
      </c>
      <c r="G29" s="118">
        <f t="shared" si="63"/>
        <v>230</v>
      </c>
      <c r="H29" s="118">
        <f t="shared" si="63"/>
        <v>140</v>
      </c>
      <c r="I29" s="118">
        <f t="shared" si="63"/>
        <v>1149</v>
      </c>
      <c r="J29" s="118">
        <f t="shared" si="63"/>
        <v>18</v>
      </c>
      <c r="K29" s="120">
        <f t="shared" si="63"/>
        <v>18753</v>
      </c>
      <c r="L29" s="117">
        <f t="shared" si="63"/>
        <v>13449</v>
      </c>
      <c r="M29" s="118">
        <f t="shared" si="63"/>
        <v>218</v>
      </c>
      <c r="N29" s="118">
        <f t="shared" si="63"/>
        <v>13667</v>
      </c>
      <c r="O29" s="118">
        <f t="shared" si="63"/>
        <v>1</v>
      </c>
      <c r="P29" s="118">
        <f t="shared" si="63"/>
        <v>49</v>
      </c>
      <c r="Q29" s="118">
        <f t="shared" si="63"/>
        <v>529</v>
      </c>
      <c r="R29" s="118">
        <f t="shared" si="63"/>
        <v>16</v>
      </c>
      <c r="S29" s="120">
        <f t="shared" si="63"/>
        <v>14262</v>
      </c>
      <c r="T29" s="117">
        <f t="shared" si="63"/>
        <v>237</v>
      </c>
      <c r="U29" s="118">
        <f t="shared" si="63"/>
        <v>16</v>
      </c>
      <c r="V29" s="118">
        <f t="shared" si="63"/>
        <v>253</v>
      </c>
      <c r="W29" s="118">
        <f t="shared" si="63"/>
        <v>1</v>
      </c>
      <c r="X29" s="118">
        <f t="shared" si="63"/>
        <v>0</v>
      </c>
      <c r="Y29" s="118">
        <f t="shared" si="63"/>
        <v>20</v>
      </c>
      <c r="Z29" s="118">
        <f t="shared" si="63"/>
        <v>1</v>
      </c>
      <c r="AA29" s="120">
        <f t="shared" si="63"/>
        <v>275</v>
      </c>
      <c r="AB29" s="117">
        <f t="shared" si="63"/>
        <v>6353</v>
      </c>
      <c r="AC29" s="118">
        <f t="shared" si="63"/>
        <v>125</v>
      </c>
      <c r="AD29" s="118">
        <f t="shared" si="63"/>
        <v>6478</v>
      </c>
      <c r="AE29" s="118">
        <f t="shared" si="63"/>
        <v>2</v>
      </c>
      <c r="AF29" s="118">
        <f t="shared" si="63"/>
        <v>12</v>
      </c>
      <c r="AG29" s="118">
        <f t="shared" si="63"/>
        <v>225</v>
      </c>
      <c r="AH29" s="118">
        <f t="shared" si="63"/>
        <v>7</v>
      </c>
      <c r="AI29" s="121">
        <f t="shared" si="63"/>
        <v>6724</v>
      </c>
      <c r="AJ29" s="122">
        <f t="shared" ref="AJ29:BD29" si="64">SUM(AJ11+AJ20)</f>
        <v>40014</v>
      </c>
      <c r="AK29" s="123">
        <f t="shared" si="64"/>
        <v>1876</v>
      </c>
      <c r="AL29" s="118">
        <f t="shared" si="64"/>
        <v>1504</v>
      </c>
      <c r="AM29" s="118">
        <f t="shared" si="64"/>
        <v>1750</v>
      </c>
      <c r="AN29" s="118">
        <f t="shared" si="64"/>
        <v>2037</v>
      </c>
      <c r="AO29" s="118">
        <f t="shared" si="64"/>
        <v>3765</v>
      </c>
      <c r="AP29" s="118">
        <f t="shared" si="64"/>
        <v>4171</v>
      </c>
      <c r="AQ29" s="118">
        <f t="shared" si="64"/>
        <v>3028</v>
      </c>
      <c r="AR29" s="118">
        <f t="shared" si="64"/>
        <v>3087</v>
      </c>
      <c r="AS29" s="118">
        <f t="shared" si="64"/>
        <v>2545</v>
      </c>
      <c r="AT29" s="118">
        <f t="shared" si="64"/>
        <v>2263</v>
      </c>
      <c r="AU29" s="118">
        <f t="shared" si="64"/>
        <v>2810</v>
      </c>
      <c r="AV29" s="118">
        <f t="shared" si="64"/>
        <v>1804</v>
      </c>
      <c r="AW29" s="118">
        <f t="shared" si="64"/>
        <v>2495</v>
      </c>
      <c r="AX29" s="118">
        <f t="shared" si="64"/>
        <v>1417</v>
      </c>
      <c r="AY29" s="118">
        <f t="shared" si="64"/>
        <v>1993</v>
      </c>
      <c r="AZ29" s="118">
        <f t="shared" si="64"/>
        <v>1069</v>
      </c>
      <c r="BA29" s="124">
        <f t="shared" si="64"/>
        <v>20262</v>
      </c>
      <c r="BB29" s="124">
        <f t="shared" si="64"/>
        <v>17352</v>
      </c>
      <c r="BC29" s="99">
        <f t="shared" si="64"/>
        <v>37614</v>
      </c>
      <c r="BD29" s="28">
        <f t="shared" si="64"/>
        <v>37614</v>
      </c>
      <c r="BE29" s="123">
        <f t="shared" ref="BE29:BQ29" si="65">SUM(BE11+BE20)</f>
        <v>17207972</v>
      </c>
      <c r="BF29" s="118">
        <f t="shared" si="65"/>
        <v>216989</v>
      </c>
      <c r="BG29" s="118">
        <f t="shared" si="65"/>
        <v>190733</v>
      </c>
      <c r="BH29" s="118">
        <f t="shared" si="65"/>
        <v>19479</v>
      </c>
      <c r="BI29" s="118">
        <f t="shared" si="65"/>
        <v>18850</v>
      </c>
      <c r="BJ29" s="118">
        <f t="shared" si="65"/>
        <v>13073</v>
      </c>
      <c r="BK29" s="118">
        <f t="shared" si="65"/>
        <v>371</v>
      </c>
      <c r="BL29" s="118">
        <f t="shared" si="65"/>
        <v>1122</v>
      </c>
      <c r="BM29" s="118">
        <f t="shared" si="65"/>
        <v>61</v>
      </c>
      <c r="BN29" s="118">
        <f t="shared" si="65"/>
        <v>1479</v>
      </c>
      <c r="BO29" s="118">
        <f t="shared" si="65"/>
        <v>145</v>
      </c>
      <c r="BP29" s="118">
        <f t="shared" si="65"/>
        <v>15811</v>
      </c>
      <c r="BQ29" s="118">
        <f t="shared" si="65"/>
        <v>577</v>
      </c>
      <c r="BR29" s="118">
        <f t="shared" si="49"/>
        <v>5725</v>
      </c>
      <c r="BS29" s="118">
        <f t="shared" si="55"/>
        <v>70</v>
      </c>
      <c r="BT29" s="118">
        <f t="shared" si="55"/>
        <v>60</v>
      </c>
      <c r="BU29" s="118">
        <f t="shared" si="50"/>
        <v>289</v>
      </c>
      <c r="BV29" s="118">
        <f t="shared" si="56"/>
        <v>9116</v>
      </c>
      <c r="BW29" s="118">
        <f t="shared" si="56"/>
        <v>14260</v>
      </c>
      <c r="BX29" s="118">
        <f t="shared" si="56"/>
        <v>554</v>
      </c>
      <c r="BY29" s="118">
        <f t="shared" si="51"/>
        <v>1747</v>
      </c>
      <c r="CB29" s="147">
        <f t="shared" si="45"/>
        <v>0.56801453884597908</v>
      </c>
    </row>
    <row r="30" spans="1:172" s="1" customFormat="1" ht="20.100000000000001" customHeight="1" thickBot="1" x14ac:dyDescent="0.3">
      <c r="A30" s="13">
        <v>2019</v>
      </c>
      <c r="B30" s="14" t="s">
        <v>60</v>
      </c>
      <c r="C30" s="15">
        <v>2054729.7280000001</v>
      </c>
      <c r="D30" s="126">
        <f t="shared" ref="D30:AI30" si="66">SUM(D12+D21)</f>
        <v>291</v>
      </c>
      <c r="E30" s="127">
        <f t="shared" si="66"/>
        <v>42</v>
      </c>
      <c r="F30" s="127">
        <f t="shared" si="66"/>
        <v>333</v>
      </c>
      <c r="G30" s="127">
        <f t="shared" si="66"/>
        <v>3</v>
      </c>
      <c r="H30" s="127">
        <f t="shared" si="66"/>
        <v>0</v>
      </c>
      <c r="I30" s="127">
        <f t="shared" si="66"/>
        <v>6</v>
      </c>
      <c r="J30" s="127">
        <f t="shared" si="66"/>
        <v>0</v>
      </c>
      <c r="K30" s="129">
        <f t="shared" si="66"/>
        <v>342</v>
      </c>
      <c r="L30" s="126">
        <f t="shared" si="66"/>
        <v>261</v>
      </c>
      <c r="M30" s="127">
        <f t="shared" si="66"/>
        <v>25</v>
      </c>
      <c r="N30" s="127">
        <f t="shared" si="66"/>
        <v>286</v>
      </c>
      <c r="O30" s="127">
        <f t="shared" si="66"/>
        <v>0</v>
      </c>
      <c r="P30" s="127">
        <f t="shared" si="66"/>
        <v>0</v>
      </c>
      <c r="Q30" s="127">
        <f t="shared" si="66"/>
        <v>8</v>
      </c>
      <c r="R30" s="127">
        <f t="shared" si="66"/>
        <v>0</v>
      </c>
      <c r="S30" s="129">
        <f t="shared" si="66"/>
        <v>294</v>
      </c>
      <c r="T30" s="126">
        <f t="shared" si="66"/>
        <v>14</v>
      </c>
      <c r="U30" s="127">
        <f t="shared" si="66"/>
        <v>0</v>
      </c>
      <c r="V30" s="127">
        <f t="shared" si="66"/>
        <v>14</v>
      </c>
      <c r="W30" s="127">
        <f t="shared" si="66"/>
        <v>0</v>
      </c>
      <c r="X30" s="127">
        <f t="shared" si="66"/>
        <v>0</v>
      </c>
      <c r="Y30" s="127">
        <f t="shared" si="66"/>
        <v>0</v>
      </c>
      <c r="Z30" s="127">
        <f t="shared" si="66"/>
        <v>0</v>
      </c>
      <c r="AA30" s="129">
        <f t="shared" si="66"/>
        <v>14</v>
      </c>
      <c r="AB30" s="126">
        <f t="shared" si="66"/>
        <v>463</v>
      </c>
      <c r="AC30" s="127">
        <f t="shared" si="66"/>
        <v>29</v>
      </c>
      <c r="AD30" s="127">
        <f t="shared" si="66"/>
        <v>492</v>
      </c>
      <c r="AE30" s="127">
        <f t="shared" si="66"/>
        <v>0</v>
      </c>
      <c r="AF30" s="127">
        <f t="shared" si="66"/>
        <v>0</v>
      </c>
      <c r="AG30" s="127">
        <f t="shared" si="66"/>
        <v>15</v>
      </c>
      <c r="AH30" s="127">
        <f t="shared" si="66"/>
        <v>0</v>
      </c>
      <c r="AI30" s="130">
        <f t="shared" si="66"/>
        <v>507</v>
      </c>
      <c r="AJ30" s="131">
        <f t="shared" ref="AJ30:BD30" si="67">SUM(AJ12+AJ21)</f>
        <v>1157</v>
      </c>
      <c r="AK30" s="132">
        <f t="shared" si="67"/>
        <v>15</v>
      </c>
      <c r="AL30" s="127">
        <f t="shared" si="67"/>
        <v>15</v>
      </c>
      <c r="AM30" s="127">
        <f t="shared" si="67"/>
        <v>37</v>
      </c>
      <c r="AN30" s="127">
        <f t="shared" si="67"/>
        <v>59</v>
      </c>
      <c r="AO30" s="127">
        <f t="shared" si="67"/>
        <v>125</v>
      </c>
      <c r="AP30" s="127">
        <f t="shared" si="67"/>
        <v>115</v>
      </c>
      <c r="AQ30" s="127">
        <f t="shared" si="67"/>
        <v>115</v>
      </c>
      <c r="AR30" s="127">
        <f t="shared" si="67"/>
        <v>84</v>
      </c>
      <c r="AS30" s="127">
        <f t="shared" si="67"/>
        <v>107</v>
      </c>
      <c r="AT30" s="127">
        <f t="shared" si="67"/>
        <v>66</v>
      </c>
      <c r="AU30" s="127">
        <f t="shared" si="67"/>
        <v>85</v>
      </c>
      <c r="AV30" s="127">
        <f t="shared" si="67"/>
        <v>49</v>
      </c>
      <c r="AW30" s="127">
        <f t="shared" si="67"/>
        <v>72</v>
      </c>
      <c r="AX30" s="127">
        <f t="shared" si="67"/>
        <v>39</v>
      </c>
      <c r="AY30" s="127">
        <f t="shared" si="67"/>
        <v>76</v>
      </c>
      <c r="AZ30" s="127">
        <f t="shared" si="67"/>
        <v>66</v>
      </c>
      <c r="BA30" s="133">
        <f t="shared" si="67"/>
        <v>632</v>
      </c>
      <c r="BB30" s="133">
        <f t="shared" si="67"/>
        <v>493</v>
      </c>
      <c r="BC30" s="100">
        <f t="shared" si="67"/>
        <v>1125</v>
      </c>
      <c r="BD30" s="29">
        <f t="shared" si="67"/>
        <v>1125</v>
      </c>
      <c r="BE30" s="132">
        <f t="shared" ref="BE30:BQ30" si="68">SUM(BE12+BE21)</f>
        <v>213434</v>
      </c>
      <c r="BF30" s="127">
        <f t="shared" si="68"/>
        <v>5821</v>
      </c>
      <c r="BG30" s="127">
        <f t="shared" si="68"/>
        <v>6128</v>
      </c>
      <c r="BH30" s="127">
        <f t="shared" si="68"/>
        <v>235</v>
      </c>
      <c r="BI30" s="127">
        <f t="shared" si="68"/>
        <v>419</v>
      </c>
      <c r="BJ30" s="127">
        <f t="shared" si="68"/>
        <v>351</v>
      </c>
      <c r="BK30" s="127">
        <f t="shared" si="68"/>
        <v>8</v>
      </c>
      <c r="BL30" s="127">
        <f t="shared" si="68"/>
        <v>14</v>
      </c>
      <c r="BM30" s="127">
        <f t="shared" si="68"/>
        <v>2</v>
      </c>
      <c r="BN30" s="127">
        <f t="shared" si="68"/>
        <v>68</v>
      </c>
      <c r="BO30" s="127">
        <f t="shared" si="68"/>
        <v>4</v>
      </c>
      <c r="BP30" s="127">
        <f t="shared" si="68"/>
        <v>433</v>
      </c>
      <c r="BQ30" s="127">
        <f t="shared" si="68"/>
        <v>14</v>
      </c>
      <c r="BR30" s="127">
        <f t="shared" si="49"/>
        <v>395</v>
      </c>
      <c r="BS30" s="127">
        <f t="shared" si="55"/>
        <v>30</v>
      </c>
      <c r="BT30" s="127">
        <f t="shared" si="55"/>
        <v>30</v>
      </c>
      <c r="BU30" s="127">
        <f t="shared" si="50"/>
        <v>0</v>
      </c>
      <c r="BV30" s="127">
        <f t="shared" si="56"/>
        <v>140</v>
      </c>
      <c r="BW30" s="127">
        <f t="shared" si="56"/>
        <v>228</v>
      </c>
      <c r="BX30" s="127">
        <f t="shared" si="56"/>
        <v>4</v>
      </c>
      <c r="BY30" s="127">
        <f t="shared" si="51"/>
        <v>0</v>
      </c>
      <c r="CB30" s="147">
        <f t="shared" si="45"/>
        <v>0.53773584905660377</v>
      </c>
    </row>
    <row r="31" spans="1:172" s="25" customFormat="1" ht="20.100000000000001" customHeight="1" thickBot="1" x14ac:dyDescent="0.3">
      <c r="A31" s="32" t="s">
        <v>93</v>
      </c>
      <c r="B31" s="23" t="s">
        <v>61</v>
      </c>
      <c r="C31" s="134">
        <f>SUM(C23:C30)</f>
        <v>217848454.14399999</v>
      </c>
      <c r="D31" s="103">
        <f>SUM(D23:D30)</f>
        <v>63110</v>
      </c>
      <c r="E31" s="104">
        <f t="shared" ref="E31" si="69">SUM(E23:E30)</f>
        <v>5272</v>
      </c>
      <c r="F31" s="104">
        <f>SUM(F23:F30)</f>
        <v>68382</v>
      </c>
      <c r="G31" s="104">
        <f t="shared" ref="G31:L31" si="70">SUM(G23:G30)</f>
        <v>590</v>
      </c>
      <c r="H31" s="104">
        <f t="shared" si="70"/>
        <v>406</v>
      </c>
      <c r="I31" s="104">
        <f t="shared" si="70"/>
        <v>1372</v>
      </c>
      <c r="J31" s="104">
        <f t="shared" si="70"/>
        <v>72</v>
      </c>
      <c r="K31" s="105">
        <f t="shared" si="70"/>
        <v>70822</v>
      </c>
      <c r="L31" s="103">
        <f t="shared" si="70"/>
        <v>66302</v>
      </c>
      <c r="M31" s="104">
        <f>SUM(M23:M30)</f>
        <v>2010</v>
      </c>
      <c r="N31" s="104">
        <f>SUM(N23:N30)</f>
        <v>68312</v>
      </c>
      <c r="O31" s="104">
        <f t="shared" ref="O31:U31" si="71">SUM(O23:O30)</f>
        <v>30</v>
      </c>
      <c r="P31" s="104">
        <f t="shared" si="71"/>
        <v>161</v>
      </c>
      <c r="Q31" s="104">
        <f t="shared" si="71"/>
        <v>722</v>
      </c>
      <c r="R31" s="104">
        <f t="shared" si="71"/>
        <v>64</v>
      </c>
      <c r="S31" s="105">
        <f t="shared" si="71"/>
        <v>69289</v>
      </c>
      <c r="T31" s="103">
        <f t="shared" si="71"/>
        <v>1187</v>
      </c>
      <c r="U31" s="104">
        <f t="shared" si="71"/>
        <v>45</v>
      </c>
      <c r="V31" s="104">
        <f>SUM(V23:V30)</f>
        <v>1232</v>
      </c>
      <c r="W31" s="104">
        <f t="shared" ref="W31:AC31" si="72">SUM(W23:W30)</f>
        <v>2</v>
      </c>
      <c r="X31" s="104">
        <f t="shared" si="72"/>
        <v>3</v>
      </c>
      <c r="Y31" s="104">
        <f t="shared" si="72"/>
        <v>21</v>
      </c>
      <c r="Z31" s="104">
        <f t="shared" si="72"/>
        <v>2</v>
      </c>
      <c r="AA31" s="105">
        <f t="shared" si="72"/>
        <v>1260</v>
      </c>
      <c r="AB31" s="103">
        <f t="shared" si="72"/>
        <v>29325</v>
      </c>
      <c r="AC31" s="104">
        <f t="shared" si="72"/>
        <v>536</v>
      </c>
      <c r="AD31" s="104">
        <f>SUM(AD23:AD30)</f>
        <v>29861</v>
      </c>
      <c r="AE31" s="104">
        <f t="shared" ref="AE31:AJ31" si="73">SUM(AE23:AE30)</f>
        <v>16</v>
      </c>
      <c r="AF31" s="104">
        <f t="shared" si="73"/>
        <v>60</v>
      </c>
      <c r="AG31" s="104">
        <f t="shared" si="73"/>
        <v>384</v>
      </c>
      <c r="AH31" s="104">
        <f t="shared" si="73"/>
        <v>45</v>
      </c>
      <c r="AI31" s="106">
        <f t="shared" si="73"/>
        <v>30366</v>
      </c>
      <c r="AJ31" s="107">
        <f t="shared" si="73"/>
        <v>171737</v>
      </c>
      <c r="AK31" s="108">
        <f t="shared" ref="AK31:AP31" si="74">SUM(AK23:AK30)</f>
        <v>4840</v>
      </c>
      <c r="AL31" s="104">
        <f t="shared" si="74"/>
        <v>3705</v>
      </c>
      <c r="AM31" s="104">
        <f t="shared" si="74"/>
        <v>6488</v>
      </c>
      <c r="AN31" s="104">
        <f t="shared" si="74"/>
        <v>8021</v>
      </c>
      <c r="AO31" s="104">
        <f t="shared" si="74"/>
        <v>14466</v>
      </c>
      <c r="AP31" s="104">
        <f t="shared" si="74"/>
        <v>17280</v>
      </c>
      <c r="AQ31" s="104">
        <f>SUM(AQ23:AQ30)</f>
        <v>12773</v>
      </c>
      <c r="AR31" s="104">
        <f t="shared" ref="AR31:BB31" si="75">SUM(AR23:AR30)</f>
        <v>13501</v>
      </c>
      <c r="AS31" s="104">
        <f t="shared" si="75"/>
        <v>11604</v>
      </c>
      <c r="AT31" s="104">
        <f t="shared" si="75"/>
        <v>11445</v>
      </c>
      <c r="AU31" s="104">
        <f t="shared" si="75"/>
        <v>12746</v>
      </c>
      <c r="AV31" s="104">
        <f t="shared" si="75"/>
        <v>10693</v>
      </c>
      <c r="AW31" s="104">
        <f t="shared" si="75"/>
        <v>11834</v>
      </c>
      <c r="AX31" s="104">
        <f t="shared" si="75"/>
        <v>8978</v>
      </c>
      <c r="AY31" s="104">
        <f t="shared" si="75"/>
        <v>11719</v>
      </c>
      <c r="AZ31" s="104">
        <f t="shared" si="75"/>
        <v>7694</v>
      </c>
      <c r="BA31" s="104">
        <f t="shared" si="75"/>
        <v>86470</v>
      </c>
      <c r="BB31" s="104">
        <f t="shared" si="75"/>
        <v>81317</v>
      </c>
      <c r="BC31" s="101">
        <f>SUM(BC23:BC30)</f>
        <v>167787</v>
      </c>
      <c r="BD31" s="26">
        <f>SUM(F31+N31+V31+AD31)</f>
        <v>167787</v>
      </c>
      <c r="BE31" s="108">
        <f t="shared" ref="BE31:BK31" si="76">SUM(BE23:BE30)</f>
        <v>47697827</v>
      </c>
      <c r="BF31" s="104">
        <f t="shared" si="76"/>
        <v>781447</v>
      </c>
      <c r="BG31" s="104">
        <f t="shared" si="76"/>
        <v>670025</v>
      </c>
      <c r="BH31" s="104">
        <f t="shared" si="76"/>
        <v>71854</v>
      </c>
      <c r="BI31" s="104">
        <f t="shared" si="76"/>
        <v>78901</v>
      </c>
      <c r="BJ31" s="104">
        <f t="shared" si="76"/>
        <v>51879</v>
      </c>
      <c r="BK31" s="104">
        <f t="shared" si="76"/>
        <v>940</v>
      </c>
      <c r="BL31" s="104">
        <f>SUM(BL23:BL30)</f>
        <v>4329</v>
      </c>
      <c r="BM31" s="104">
        <f t="shared" ref="BM31:BO31" si="77">SUM(BM23:BM30)</f>
        <v>287</v>
      </c>
      <c r="BN31" s="104">
        <f t="shared" si="77"/>
        <v>2983</v>
      </c>
      <c r="BO31" s="104">
        <f t="shared" si="77"/>
        <v>358</v>
      </c>
      <c r="BP31" s="104">
        <f>SUM(BP23:BP30)</f>
        <v>59316</v>
      </c>
      <c r="BQ31" s="104">
        <f>SUM(BQ23:BQ30)</f>
        <v>1542</v>
      </c>
      <c r="BR31" s="104">
        <f>SUM(BR23:BR30)</f>
        <v>83743</v>
      </c>
      <c r="BS31" s="104">
        <f t="shared" ref="BS31:BY31" si="78">SUM(BS23:BS30)</f>
        <v>767</v>
      </c>
      <c r="BT31" s="104">
        <f t="shared" si="78"/>
        <v>460</v>
      </c>
      <c r="BU31" s="104">
        <f t="shared" si="78"/>
        <v>355</v>
      </c>
      <c r="BV31" s="104">
        <f t="shared" si="78"/>
        <v>57194</v>
      </c>
      <c r="BW31" s="104">
        <f t="shared" si="78"/>
        <v>122937</v>
      </c>
      <c r="BX31" s="104">
        <f t="shared" si="78"/>
        <v>1853</v>
      </c>
      <c r="BY31" s="104">
        <f t="shared" si="78"/>
        <v>2509</v>
      </c>
      <c r="BZ31" s="24"/>
      <c r="CA31" s="24"/>
      <c r="CB31" s="147">
        <f t="shared" si="45"/>
        <v>0.50547066254612416</v>
      </c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</row>
    <row r="33" spans="56:56" x14ac:dyDescent="0.25">
      <c r="BD33" s="65"/>
    </row>
  </sheetData>
  <sheetProtection formatCells="0" pivotTables="0"/>
  <mergeCells count="68">
    <mergeCell ref="T3:T4"/>
    <mergeCell ref="U3:U4"/>
    <mergeCell ref="BJ3:BK3"/>
    <mergeCell ref="BL3:BM3"/>
    <mergeCell ref="V3:V4"/>
    <mergeCell ref="W3:Y3"/>
    <mergeCell ref="Z3:Z4"/>
    <mergeCell ref="AA3:AA4"/>
    <mergeCell ref="AY3:AZ3"/>
    <mergeCell ref="AJ1:AJ4"/>
    <mergeCell ref="BD3:BD4"/>
    <mergeCell ref="BE3:BE4"/>
    <mergeCell ref="BF3:BF4"/>
    <mergeCell ref="BA3:BC3"/>
    <mergeCell ref="AK3:AL3"/>
    <mergeCell ref="AM3:AN3"/>
    <mergeCell ref="AO3:AP3"/>
    <mergeCell ref="AK1:BC2"/>
    <mergeCell ref="BD1:BD2"/>
    <mergeCell ref="BE1:BI2"/>
    <mergeCell ref="BG3:BG4"/>
    <mergeCell ref="BH3:BH4"/>
    <mergeCell ref="BI3:BI4"/>
    <mergeCell ref="A1:C2"/>
    <mergeCell ref="A3:A4"/>
    <mergeCell ref="D1:S1"/>
    <mergeCell ref="B3:B4"/>
    <mergeCell ref="C3:C4"/>
    <mergeCell ref="D3:D4"/>
    <mergeCell ref="E3:E4"/>
    <mergeCell ref="F3:F4"/>
    <mergeCell ref="D2:K2"/>
    <mergeCell ref="L2:S2"/>
    <mergeCell ref="L3:L4"/>
    <mergeCell ref="M3:M4"/>
    <mergeCell ref="N3:N4"/>
    <mergeCell ref="O3:Q3"/>
    <mergeCell ref="R3:R4"/>
    <mergeCell ref="S3:S4"/>
    <mergeCell ref="BR3:BR4"/>
    <mergeCell ref="BN3:BO3"/>
    <mergeCell ref="BP3:BQ3"/>
    <mergeCell ref="G3:I3"/>
    <mergeCell ref="J3:J4"/>
    <mergeCell ref="K3:K4"/>
    <mergeCell ref="AI3:AI4"/>
    <mergeCell ref="AQ3:AR3"/>
    <mergeCell ref="AS3:AT3"/>
    <mergeCell ref="AU3:AV3"/>
    <mergeCell ref="AW3:AX3"/>
    <mergeCell ref="AB3:AB4"/>
    <mergeCell ref="AC3:AC4"/>
    <mergeCell ref="AD3:AD4"/>
    <mergeCell ref="AE3:AG3"/>
    <mergeCell ref="AH3:AH4"/>
    <mergeCell ref="BV1:BY2"/>
    <mergeCell ref="BS3:BS4"/>
    <mergeCell ref="BT3:BT4"/>
    <mergeCell ref="BU3:BU4"/>
    <mergeCell ref="BV3:BV4"/>
    <mergeCell ref="BW3:BW4"/>
    <mergeCell ref="BX3:BX4"/>
    <mergeCell ref="BY3:BY4"/>
    <mergeCell ref="T1:AI1"/>
    <mergeCell ref="T2:AA2"/>
    <mergeCell ref="AB2:AI2"/>
    <mergeCell ref="BJ1:BQ2"/>
    <mergeCell ref="BR1:B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0"/>
  <sheetViews>
    <sheetView showGridLines="0" tabSelected="1" zoomScale="90" zoomScaleNormal="90" workbookViewId="0">
      <selection activeCell="BB2" sqref="BB2:BI2"/>
    </sheetView>
  </sheetViews>
  <sheetFormatPr defaultRowHeight="12.75" x14ac:dyDescent="0.25"/>
  <cols>
    <col min="1" max="1" width="15.28515625" style="31" bestFit="1" customWidth="1"/>
    <col min="2" max="2" width="21.140625" style="31" customWidth="1"/>
    <col min="3" max="3" width="13.28515625" style="31" customWidth="1"/>
    <col min="4" max="4" width="11.28515625" style="31" customWidth="1"/>
    <col min="5" max="5" width="12.5703125" style="31" customWidth="1"/>
    <col min="6" max="6" width="12.85546875" style="31" customWidth="1"/>
    <col min="7" max="7" width="7.28515625" style="31" customWidth="1"/>
    <col min="8" max="8" width="9.42578125" style="31" customWidth="1"/>
    <col min="9" max="9" width="13.5703125" style="31" customWidth="1"/>
    <col min="10" max="10" width="14.28515625" style="31" customWidth="1"/>
    <col min="11" max="11" width="15" style="31" customWidth="1"/>
    <col min="12" max="12" width="14.28515625" style="31" customWidth="1"/>
    <col min="13" max="13" width="10.7109375" style="31" customWidth="1"/>
    <col min="14" max="14" width="11.42578125" style="31" customWidth="1"/>
    <col min="15" max="15" width="13" style="31" customWidth="1"/>
    <col min="16" max="26" width="10.7109375" style="31" customWidth="1"/>
    <col min="27" max="27" width="10.85546875" style="31" customWidth="1"/>
    <col min="28" max="28" width="9.5703125" style="31" bestFit="1" customWidth="1"/>
    <col min="29" max="29" width="13.42578125" style="31" customWidth="1"/>
    <col min="30" max="30" width="13.140625" style="31" customWidth="1"/>
    <col min="31" max="31" width="10.85546875" style="31" customWidth="1"/>
    <col min="32" max="32" width="14.85546875" style="31" customWidth="1"/>
    <col min="33" max="33" width="10.42578125" style="31" customWidth="1"/>
    <col min="34" max="34" width="11.140625" style="31" customWidth="1"/>
    <col min="35" max="35" width="14.85546875" style="31" customWidth="1"/>
    <col min="36" max="36" width="12.28515625" style="31" customWidth="1"/>
    <col min="37" max="37" width="9.140625" style="31" customWidth="1"/>
    <col min="38" max="38" width="10.5703125" style="31" customWidth="1"/>
    <col min="39" max="39" width="11.28515625" style="31" customWidth="1"/>
    <col min="40" max="40" width="8.7109375" style="31" customWidth="1"/>
    <col min="41" max="41" width="10.42578125" style="31" customWidth="1"/>
    <col min="42" max="42" width="10.5703125" style="31" customWidth="1"/>
    <col min="43" max="43" width="7.140625" style="31" customWidth="1"/>
    <col min="44" max="45" width="10.5703125" style="31" customWidth="1"/>
    <col min="46" max="46" width="10.7109375" style="31" customWidth="1"/>
    <col min="47" max="47" width="15.5703125" style="31" customWidth="1"/>
    <col min="48" max="48" width="13.42578125" style="31" customWidth="1"/>
    <col min="49" max="49" width="9.140625" style="31" customWidth="1"/>
    <col min="50" max="50" width="11.140625" style="31" customWidth="1"/>
    <col min="51" max="52" width="9.140625" style="30"/>
    <col min="53" max="53" width="20.5703125" style="30" customWidth="1"/>
    <col min="54" max="61" width="11.42578125" style="30" customWidth="1"/>
    <col min="62" max="62" width="12.28515625" style="30" customWidth="1"/>
    <col min="63" max="63" width="13.140625" style="30" customWidth="1"/>
    <col min="64" max="64" width="14.85546875" style="30" customWidth="1"/>
    <col min="65" max="163" width="9.140625" style="30"/>
    <col min="164" max="16384" width="9.140625" style="31"/>
  </cols>
  <sheetData>
    <row r="1" spans="1:64" s="30" customFormat="1" ht="60" customHeight="1" thickBot="1" x14ac:dyDescent="0.3">
      <c r="A1" s="256" t="s">
        <v>96</v>
      </c>
      <c r="B1" s="257"/>
      <c r="C1" s="258" t="s">
        <v>62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60"/>
      <c r="O1" s="261" t="s">
        <v>63</v>
      </c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3"/>
      <c r="AA1" s="264" t="s">
        <v>64</v>
      </c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/>
      <c r="AM1" s="267" t="s">
        <v>65</v>
      </c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9"/>
      <c r="BA1" s="242" t="s">
        <v>97</v>
      </c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4"/>
    </row>
    <row r="2" spans="1:64" s="30" customFormat="1" ht="39.75" customHeight="1" thickBot="1" x14ac:dyDescent="0.3">
      <c r="A2" s="245" t="s">
        <v>87</v>
      </c>
      <c r="B2" s="247" t="s">
        <v>66</v>
      </c>
      <c r="C2" s="249" t="s">
        <v>67</v>
      </c>
      <c r="D2" s="251" t="s">
        <v>68</v>
      </c>
      <c r="E2" s="251"/>
      <c r="F2" s="251"/>
      <c r="G2" s="251"/>
      <c r="H2" s="251"/>
      <c r="I2" s="251"/>
      <c r="J2" s="252" t="s">
        <v>69</v>
      </c>
      <c r="K2" s="252" t="s">
        <v>70</v>
      </c>
      <c r="L2" s="254" t="s">
        <v>71</v>
      </c>
      <c r="M2" s="254" t="s">
        <v>72</v>
      </c>
      <c r="N2" s="270" t="s">
        <v>73</v>
      </c>
      <c r="O2" s="249" t="s">
        <v>67</v>
      </c>
      <c r="P2" s="272" t="s">
        <v>68</v>
      </c>
      <c r="Q2" s="272"/>
      <c r="R2" s="272"/>
      <c r="S2" s="272"/>
      <c r="T2" s="272"/>
      <c r="U2" s="272"/>
      <c r="V2" s="252" t="s">
        <v>69</v>
      </c>
      <c r="W2" s="252" t="s">
        <v>70</v>
      </c>
      <c r="X2" s="273" t="s">
        <v>71</v>
      </c>
      <c r="Y2" s="273" t="s">
        <v>72</v>
      </c>
      <c r="Z2" s="275" t="s">
        <v>73</v>
      </c>
      <c r="AA2" s="249" t="s">
        <v>67</v>
      </c>
      <c r="AB2" s="277" t="s">
        <v>74</v>
      </c>
      <c r="AC2" s="277"/>
      <c r="AD2" s="277"/>
      <c r="AE2" s="277"/>
      <c r="AF2" s="277"/>
      <c r="AG2" s="277"/>
      <c r="AH2" s="252" t="s">
        <v>69</v>
      </c>
      <c r="AI2" s="252" t="s">
        <v>70</v>
      </c>
      <c r="AJ2" s="282" t="s">
        <v>71</v>
      </c>
      <c r="AK2" s="282" t="s">
        <v>72</v>
      </c>
      <c r="AL2" s="284" t="s">
        <v>73</v>
      </c>
      <c r="AM2" s="249" t="s">
        <v>67</v>
      </c>
      <c r="AN2" s="286" t="s">
        <v>68</v>
      </c>
      <c r="AO2" s="286"/>
      <c r="AP2" s="286"/>
      <c r="AQ2" s="286"/>
      <c r="AR2" s="286"/>
      <c r="AS2" s="286"/>
      <c r="AT2" s="252" t="s">
        <v>69</v>
      </c>
      <c r="AU2" s="252" t="s">
        <v>70</v>
      </c>
      <c r="AV2" s="278" t="s">
        <v>71</v>
      </c>
      <c r="AW2" s="278" t="s">
        <v>72</v>
      </c>
      <c r="AX2" s="280" t="s">
        <v>73</v>
      </c>
      <c r="BA2" s="287" t="s">
        <v>80</v>
      </c>
      <c r="BB2" s="289" t="s">
        <v>68</v>
      </c>
      <c r="BC2" s="290"/>
      <c r="BD2" s="290"/>
      <c r="BE2" s="290"/>
      <c r="BF2" s="290"/>
      <c r="BG2" s="290"/>
      <c r="BH2" s="290"/>
      <c r="BI2" s="290"/>
      <c r="BJ2" s="287" t="s">
        <v>71</v>
      </c>
      <c r="BK2" s="287" t="s">
        <v>72</v>
      </c>
      <c r="BL2" s="291" t="s">
        <v>81</v>
      </c>
    </row>
    <row r="3" spans="1:64" s="30" customFormat="1" ht="39.75" customHeight="1" thickBot="1" x14ac:dyDescent="0.3">
      <c r="A3" s="246"/>
      <c r="B3" s="248"/>
      <c r="C3" s="250"/>
      <c r="D3" s="36" t="s">
        <v>75</v>
      </c>
      <c r="E3" s="36" t="s">
        <v>76</v>
      </c>
      <c r="F3" s="36" t="s">
        <v>77</v>
      </c>
      <c r="G3" s="36" t="s">
        <v>78</v>
      </c>
      <c r="H3" s="36" t="s">
        <v>49</v>
      </c>
      <c r="I3" s="36" t="s">
        <v>79</v>
      </c>
      <c r="J3" s="253"/>
      <c r="K3" s="253"/>
      <c r="L3" s="255"/>
      <c r="M3" s="255"/>
      <c r="N3" s="271"/>
      <c r="O3" s="250"/>
      <c r="P3" s="37" t="s">
        <v>75</v>
      </c>
      <c r="Q3" s="37" t="s">
        <v>76</v>
      </c>
      <c r="R3" s="37" t="s">
        <v>77</v>
      </c>
      <c r="S3" s="37" t="s">
        <v>78</v>
      </c>
      <c r="T3" s="37" t="s">
        <v>49</v>
      </c>
      <c r="U3" s="37" t="s">
        <v>79</v>
      </c>
      <c r="V3" s="253"/>
      <c r="W3" s="253"/>
      <c r="X3" s="274"/>
      <c r="Y3" s="274"/>
      <c r="Z3" s="276"/>
      <c r="AA3" s="250"/>
      <c r="AB3" s="38" t="s">
        <v>75</v>
      </c>
      <c r="AC3" s="38" t="s">
        <v>76</v>
      </c>
      <c r="AD3" s="38" t="s">
        <v>77</v>
      </c>
      <c r="AE3" s="38" t="s">
        <v>78</v>
      </c>
      <c r="AF3" s="38" t="s">
        <v>49</v>
      </c>
      <c r="AG3" s="38" t="s">
        <v>79</v>
      </c>
      <c r="AH3" s="253"/>
      <c r="AI3" s="253"/>
      <c r="AJ3" s="283"/>
      <c r="AK3" s="283"/>
      <c r="AL3" s="285"/>
      <c r="AM3" s="250"/>
      <c r="AN3" s="97" t="s">
        <v>75</v>
      </c>
      <c r="AO3" s="97" t="s">
        <v>76</v>
      </c>
      <c r="AP3" s="97" t="s">
        <v>77</v>
      </c>
      <c r="AQ3" s="97" t="s">
        <v>78</v>
      </c>
      <c r="AR3" s="97" t="s">
        <v>49</v>
      </c>
      <c r="AS3" s="97" t="s">
        <v>79</v>
      </c>
      <c r="AT3" s="253"/>
      <c r="AU3" s="253"/>
      <c r="AV3" s="279"/>
      <c r="AW3" s="279"/>
      <c r="AX3" s="281"/>
      <c r="BA3" s="288"/>
      <c r="BB3" s="89" t="s">
        <v>75</v>
      </c>
      <c r="BC3" s="50" t="s">
        <v>76</v>
      </c>
      <c r="BD3" s="50" t="s">
        <v>77</v>
      </c>
      <c r="BE3" s="51" t="s">
        <v>78</v>
      </c>
      <c r="BF3" s="50" t="s">
        <v>49</v>
      </c>
      <c r="BG3" s="50" t="s">
        <v>79</v>
      </c>
      <c r="BH3" s="50" t="s">
        <v>82</v>
      </c>
      <c r="BI3" s="50" t="s">
        <v>14</v>
      </c>
      <c r="BJ3" s="287"/>
      <c r="BK3" s="287"/>
      <c r="BL3" s="291"/>
    </row>
    <row r="4" spans="1:64" s="30" customFormat="1" ht="20.100000000000001" customHeight="1" thickBot="1" x14ac:dyDescent="0.3">
      <c r="A4" s="3" t="s">
        <v>83</v>
      </c>
      <c r="B4" s="42" t="s">
        <v>88</v>
      </c>
      <c r="C4" s="74">
        <v>503</v>
      </c>
      <c r="D4" s="75">
        <v>431</v>
      </c>
      <c r="E4" s="75">
        <v>34</v>
      </c>
      <c r="F4" s="75">
        <v>1</v>
      </c>
      <c r="G4" s="75">
        <v>20</v>
      </c>
      <c r="H4" s="75">
        <v>2</v>
      </c>
      <c r="I4" s="75">
        <v>10</v>
      </c>
      <c r="J4" s="75">
        <v>5</v>
      </c>
      <c r="K4" s="75">
        <f>C4-J4</f>
        <v>498</v>
      </c>
      <c r="L4" s="66">
        <f>(D4+E4)/C4</f>
        <v>0.92445328031809149</v>
      </c>
      <c r="M4" s="66">
        <f>D4/C4</f>
        <v>0.85685884691848901</v>
      </c>
      <c r="N4" s="67">
        <f>H4/C4</f>
        <v>3.9761431411530811E-3</v>
      </c>
      <c r="O4" s="74">
        <v>514</v>
      </c>
      <c r="P4" s="75">
        <v>0</v>
      </c>
      <c r="Q4" s="75">
        <v>482</v>
      </c>
      <c r="R4" s="75">
        <v>0</v>
      </c>
      <c r="S4" s="75">
        <v>29</v>
      </c>
      <c r="T4" s="75">
        <v>0</v>
      </c>
      <c r="U4" s="75">
        <v>2</v>
      </c>
      <c r="V4" s="75">
        <v>1</v>
      </c>
      <c r="W4" s="75">
        <f>O4-V4</f>
        <v>513</v>
      </c>
      <c r="X4" s="70">
        <f>(P4+Q4)/O4</f>
        <v>0.9377431906614786</v>
      </c>
      <c r="Y4" s="70">
        <f>P4/O4</f>
        <v>0</v>
      </c>
      <c r="Z4" s="71">
        <f>T4/O4</f>
        <v>0</v>
      </c>
      <c r="AA4" s="74">
        <v>333</v>
      </c>
      <c r="AB4" s="75">
        <v>1</v>
      </c>
      <c r="AC4" s="75">
        <v>306</v>
      </c>
      <c r="AD4" s="75">
        <v>0</v>
      </c>
      <c r="AE4" s="75">
        <v>16</v>
      </c>
      <c r="AF4" s="75">
        <v>4</v>
      </c>
      <c r="AG4" s="75">
        <v>6</v>
      </c>
      <c r="AH4" s="75">
        <v>0</v>
      </c>
      <c r="AI4" s="75">
        <f>AA4-AH4</f>
        <v>333</v>
      </c>
      <c r="AJ4" s="70">
        <f>(AB4+AC4)/AA4</f>
        <v>0.92192192192192191</v>
      </c>
      <c r="AK4" s="70">
        <f>AB4/AA4</f>
        <v>3.003003003003003E-3</v>
      </c>
      <c r="AL4" s="71">
        <f>AF4/AA4</f>
        <v>1.2012012012012012E-2</v>
      </c>
      <c r="AM4" s="74">
        <v>2</v>
      </c>
      <c r="AN4" s="75">
        <v>0</v>
      </c>
      <c r="AO4" s="75">
        <v>2</v>
      </c>
      <c r="AP4" s="75">
        <v>0</v>
      </c>
      <c r="AQ4" s="75">
        <v>0</v>
      </c>
      <c r="AR4" s="75">
        <v>0</v>
      </c>
      <c r="AS4" s="75">
        <v>0</v>
      </c>
      <c r="AT4" s="75">
        <v>0</v>
      </c>
      <c r="AU4" s="75">
        <v>2</v>
      </c>
      <c r="AV4" s="70">
        <f>(AN4+AO4)/AM4</f>
        <v>1</v>
      </c>
      <c r="AW4" s="70">
        <f>AN4/AM4</f>
        <v>0</v>
      </c>
      <c r="AX4" s="71">
        <f>AR4/AM4</f>
        <v>0</v>
      </c>
      <c r="BA4" s="94">
        <f t="shared" ref="BA4:BA30" si="0">C4+O4+AA4</f>
        <v>1350</v>
      </c>
      <c r="BB4" s="90">
        <f t="shared" ref="BB4:BB30" si="1">D4+P4+AB4</f>
        <v>432</v>
      </c>
      <c r="BC4" s="39">
        <f t="shared" ref="BC4:BC30" si="2">E4+Q4+AC4</f>
        <v>822</v>
      </c>
      <c r="BD4" s="39">
        <f t="shared" ref="BD4:BD30" si="3">F4+R4+AD4</f>
        <v>1</v>
      </c>
      <c r="BE4" s="39">
        <f t="shared" ref="BE4:BE30" si="4">G4+S4+AE4</f>
        <v>65</v>
      </c>
      <c r="BF4" s="39">
        <f t="shared" ref="BF4:BF30" si="5">H4+T4+AF4</f>
        <v>6</v>
      </c>
      <c r="BG4" s="39">
        <f t="shared" ref="BG4:BG30" si="6">I4+U4+AG4</f>
        <v>18</v>
      </c>
      <c r="BH4" s="39">
        <f t="shared" ref="BH4:BH30" si="7">J4+V4+AH4</f>
        <v>6</v>
      </c>
      <c r="BI4" s="39">
        <f t="shared" ref="BI4:BI30" si="8">K4+W4+AI4</f>
        <v>1344</v>
      </c>
      <c r="BJ4" s="54">
        <f>(BB4+BC4)/BA4</f>
        <v>0.92888888888888888</v>
      </c>
      <c r="BK4" s="55">
        <f>BB4/BA4</f>
        <v>0.32</v>
      </c>
      <c r="BL4" s="56">
        <f>BF4/BA4</f>
        <v>4.4444444444444444E-3</v>
      </c>
    </row>
    <row r="5" spans="1:64" s="30" customFormat="1" ht="20.100000000000001" customHeight="1" thickBot="1" x14ac:dyDescent="0.3">
      <c r="A5" s="3" t="s">
        <v>83</v>
      </c>
      <c r="B5" s="43" t="s">
        <v>55</v>
      </c>
      <c r="C5" s="76">
        <v>1060</v>
      </c>
      <c r="D5" s="77">
        <v>669</v>
      </c>
      <c r="E5" s="77">
        <v>202</v>
      </c>
      <c r="F5" s="77">
        <v>9</v>
      </c>
      <c r="G5" s="77">
        <v>32</v>
      </c>
      <c r="H5" s="77">
        <v>84</v>
      </c>
      <c r="I5" s="77">
        <v>64</v>
      </c>
      <c r="J5" s="77">
        <v>0</v>
      </c>
      <c r="K5" s="77">
        <f t="shared" ref="K5:K6" si="9">C5-J5</f>
        <v>1060</v>
      </c>
      <c r="L5" s="68">
        <f t="shared" ref="L5:L12" si="10">(D5+E5)/C5</f>
        <v>0.82169811320754715</v>
      </c>
      <c r="M5" s="68">
        <f t="shared" ref="M5:M12" si="11">D5/C5</f>
        <v>0.63113207547169814</v>
      </c>
      <c r="N5" s="69">
        <f t="shared" ref="N5:N12" si="12">H5/C5</f>
        <v>7.9245283018867921E-2</v>
      </c>
      <c r="O5" s="76">
        <v>941</v>
      </c>
      <c r="P5" s="77">
        <v>0</v>
      </c>
      <c r="Q5" s="77">
        <v>842</v>
      </c>
      <c r="R5" s="77">
        <v>2</v>
      </c>
      <c r="S5" s="77">
        <v>16</v>
      </c>
      <c r="T5" s="77">
        <v>61</v>
      </c>
      <c r="U5" s="77">
        <v>20</v>
      </c>
      <c r="V5" s="77">
        <v>0</v>
      </c>
      <c r="W5" s="77">
        <f t="shared" ref="W5:W12" si="13">O5-V5</f>
        <v>941</v>
      </c>
      <c r="X5" s="72">
        <f t="shared" ref="X5:X12" si="14">(P5+Q5)/O5</f>
        <v>0.89479277364505849</v>
      </c>
      <c r="Y5" s="72">
        <f t="shared" ref="Y5:Y12" si="15">P5/O5</f>
        <v>0</v>
      </c>
      <c r="Z5" s="73">
        <f t="shared" ref="Z5:Z12" si="16">T5/O5</f>
        <v>6.482465462274177E-2</v>
      </c>
      <c r="AA5" s="76">
        <v>609</v>
      </c>
      <c r="AB5" s="77">
        <v>0</v>
      </c>
      <c r="AC5" s="77">
        <v>559</v>
      </c>
      <c r="AD5" s="77">
        <v>0</v>
      </c>
      <c r="AE5" s="77">
        <v>4</v>
      </c>
      <c r="AF5" s="77">
        <v>41</v>
      </c>
      <c r="AG5" s="77">
        <v>5</v>
      </c>
      <c r="AH5" s="77">
        <v>0</v>
      </c>
      <c r="AI5" s="77">
        <f t="shared" ref="AI5:AI12" si="17">AA5-AH5</f>
        <v>609</v>
      </c>
      <c r="AJ5" s="72">
        <f t="shared" ref="AJ5:AJ12" si="18">(AB5+AC5)/AA5</f>
        <v>0.91789819376026272</v>
      </c>
      <c r="AK5" s="72">
        <f t="shared" ref="AK5:AK12" si="19">AB5/AA5</f>
        <v>0</v>
      </c>
      <c r="AL5" s="73">
        <f t="shared" ref="AL5:AL12" si="20">AF5/AA5</f>
        <v>6.7323481116584566E-2</v>
      </c>
      <c r="AM5" s="76">
        <v>47</v>
      </c>
      <c r="AN5" s="77">
        <v>15</v>
      </c>
      <c r="AO5" s="77">
        <v>24</v>
      </c>
      <c r="AP5" s="77">
        <v>0</v>
      </c>
      <c r="AQ5" s="77">
        <v>1</v>
      </c>
      <c r="AR5" s="77">
        <v>3</v>
      </c>
      <c r="AS5" s="77">
        <v>4</v>
      </c>
      <c r="AT5" s="77">
        <v>0</v>
      </c>
      <c r="AU5" s="77">
        <v>47</v>
      </c>
      <c r="AV5" s="72">
        <f t="shared" ref="AV5:AV12" si="21">(AN5+AO5)/AM5</f>
        <v>0.82978723404255317</v>
      </c>
      <c r="AW5" s="72">
        <f t="shared" ref="AW5:AW12" si="22">AN5/AM5</f>
        <v>0.31914893617021278</v>
      </c>
      <c r="AX5" s="73">
        <f t="shared" ref="AX5:AX12" si="23">AR5/AM5</f>
        <v>6.3829787234042548E-2</v>
      </c>
      <c r="BA5" s="94">
        <f t="shared" si="0"/>
        <v>2610</v>
      </c>
      <c r="BB5" s="90">
        <f t="shared" si="1"/>
        <v>669</v>
      </c>
      <c r="BC5" s="39">
        <f t="shared" si="2"/>
        <v>1603</v>
      </c>
      <c r="BD5" s="39">
        <f t="shared" si="3"/>
        <v>11</v>
      </c>
      <c r="BE5" s="39">
        <f t="shared" si="4"/>
        <v>52</v>
      </c>
      <c r="BF5" s="39">
        <f t="shared" si="5"/>
        <v>186</v>
      </c>
      <c r="BG5" s="39">
        <f t="shared" si="6"/>
        <v>89</v>
      </c>
      <c r="BH5" s="39">
        <f t="shared" si="7"/>
        <v>0</v>
      </c>
      <c r="BI5" s="39">
        <f t="shared" si="8"/>
        <v>2610</v>
      </c>
      <c r="BJ5" s="54">
        <f t="shared" ref="BJ5:BJ12" si="24">(BB5+BC5)/BA5</f>
        <v>0.87049808429118769</v>
      </c>
      <c r="BK5" s="55">
        <f t="shared" ref="BK5:BK12" si="25">BB5/BA5</f>
        <v>0.25632183908045975</v>
      </c>
      <c r="BL5" s="56">
        <f t="shared" ref="BL5:BL12" si="26">BF5/BA5</f>
        <v>7.1264367816091953E-2</v>
      </c>
    </row>
    <row r="6" spans="1:64" s="30" customFormat="1" ht="20.100000000000001" customHeight="1" thickBot="1" x14ac:dyDescent="0.3">
      <c r="A6" s="3" t="s">
        <v>83</v>
      </c>
      <c r="B6" s="43" t="s">
        <v>56</v>
      </c>
      <c r="C6" s="76">
        <v>329</v>
      </c>
      <c r="D6" s="77">
        <v>270</v>
      </c>
      <c r="E6" s="77">
        <v>19</v>
      </c>
      <c r="F6" s="77">
        <v>6</v>
      </c>
      <c r="G6" s="77">
        <v>12</v>
      </c>
      <c r="H6" s="77">
        <v>5</v>
      </c>
      <c r="I6" s="77">
        <v>4</v>
      </c>
      <c r="J6" s="77">
        <v>5</v>
      </c>
      <c r="K6" s="77">
        <f t="shared" si="9"/>
        <v>324</v>
      </c>
      <c r="L6" s="68">
        <f t="shared" si="10"/>
        <v>0.87841945288753798</v>
      </c>
      <c r="M6" s="68">
        <f t="shared" si="11"/>
        <v>0.82066869300911849</v>
      </c>
      <c r="N6" s="69">
        <f t="shared" si="12"/>
        <v>1.5197568389057751E-2</v>
      </c>
      <c r="O6" s="76">
        <v>546</v>
      </c>
      <c r="P6" s="77">
        <v>26</v>
      </c>
      <c r="Q6" s="77">
        <v>512</v>
      </c>
      <c r="R6" s="77">
        <v>0</v>
      </c>
      <c r="S6" s="77">
        <v>5</v>
      </c>
      <c r="T6" s="77">
        <v>2</v>
      </c>
      <c r="U6" s="77">
        <v>1</v>
      </c>
      <c r="V6" s="77">
        <v>0</v>
      </c>
      <c r="W6" s="77">
        <f t="shared" si="13"/>
        <v>546</v>
      </c>
      <c r="X6" s="72">
        <f t="shared" si="14"/>
        <v>0.9853479853479854</v>
      </c>
      <c r="Y6" s="72">
        <f t="shared" si="15"/>
        <v>4.7619047619047616E-2</v>
      </c>
      <c r="Z6" s="73">
        <f t="shared" si="16"/>
        <v>3.663003663003663E-3</v>
      </c>
      <c r="AA6" s="76">
        <v>280</v>
      </c>
      <c r="AB6" s="77">
        <v>12</v>
      </c>
      <c r="AC6" s="77">
        <v>255</v>
      </c>
      <c r="AD6" s="77">
        <v>1</v>
      </c>
      <c r="AE6" s="77">
        <v>6</v>
      </c>
      <c r="AF6" s="77">
        <v>5</v>
      </c>
      <c r="AG6" s="77">
        <v>0</v>
      </c>
      <c r="AH6" s="77">
        <v>0</v>
      </c>
      <c r="AI6" s="77">
        <f t="shared" si="17"/>
        <v>280</v>
      </c>
      <c r="AJ6" s="72">
        <f t="shared" si="18"/>
        <v>0.95357142857142863</v>
      </c>
      <c r="AK6" s="72">
        <f t="shared" si="19"/>
        <v>4.2857142857142858E-2</v>
      </c>
      <c r="AL6" s="73">
        <f t="shared" si="20"/>
        <v>1.7857142857142856E-2</v>
      </c>
      <c r="AM6" s="76">
        <v>50</v>
      </c>
      <c r="AN6" s="77">
        <v>13</v>
      </c>
      <c r="AO6" s="77">
        <v>34</v>
      </c>
      <c r="AP6" s="77">
        <v>1</v>
      </c>
      <c r="AQ6" s="77">
        <v>0</v>
      </c>
      <c r="AR6" s="77">
        <v>1</v>
      </c>
      <c r="AS6" s="77">
        <v>0</v>
      </c>
      <c r="AT6" s="77">
        <v>1</v>
      </c>
      <c r="AU6" s="77">
        <v>49</v>
      </c>
      <c r="AV6" s="72">
        <f t="shared" si="21"/>
        <v>0.94</v>
      </c>
      <c r="AW6" s="72">
        <f t="shared" si="22"/>
        <v>0.26</v>
      </c>
      <c r="AX6" s="73">
        <f t="shared" si="23"/>
        <v>0.02</v>
      </c>
      <c r="BA6" s="94">
        <f t="shared" si="0"/>
        <v>1155</v>
      </c>
      <c r="BB6" s="90">
        <f t="shared" si="1"/>
        <v>308</v>
      </c>
      <c r="BC6" s="39">
        <f t="shared" si="2"/>
        <v>786</v>
      </c>
      <c r="BD6" s="39">
        <f t="shared" si="3"/>
        <v>7</v>
      </c>
      <c r="BE6" s="39">
        <f t="shared" si="4"/>
        <v>23</v>
      </c>
      <c r="BF6" s="39">
        <f t="shared" si="5"/>
        <v>12</v>
      </c>
      <c r="BG6" s="39">
        <f t="shared" si="6"/>
        <v>5</v>
      </c>
      <c r="BH6" s="39">
        <f t="shared" si="7"/>
        <v>5</v>
      </c>
      <c r="BI6" s="39">
        <f t="shared" si="8"/>
        <v>1150</v>
      </c>
      <c r="BJ6" s="54">
        <f t="shared" si="24"/>
        <v>0.94718614718614713</v>
      </c>
      <c r="BK6" s="55">
        <f t="shared" si="25"/>
        <v>0.26666666666666666</v>
      </c>
      <c r="BL6" s="56">
        <f t="shared" si="26"/>
        <v>1.038961038961039E-2</v>
      </c>
    </row>
    <row r="7" spans="1:64" s="30" customFormat="1" ht="20.100000000000001" customHeight="1" thickBot="1" x14ac:dyDescent="0.3">
      <c r="A7" s="3" t="s">
        <v>83</v>
      </c>
      <c r="B7" s="43" t="s">
        <v>57</v>
      </c>
      <c r="C7" s="76">
        <v>56</v>
      </c>
      <c r="D7" s="77">
        <v>50</v>
      </c>
      <c r="E7" s="77">
        <v>3</v>
      </c>
      <c r="F7" s="77">
        <v>1</v>
      </c>
      <c r="G7" s="77">
        <v>2</v>
      </c>
      <c r="H7" s="77">
        <v>0</v>
      </c>
      <c r="I7" s="77">
        <v>0</v>
      </c>
      <c r="J7" s="77">
        <v>0</v>
      </c>
      <c r="K7" s="77">
        <f>C7-J7</f>
        <v>56</v>
      </c>
      <c r="L7" s="68">
        <f t="shared" si="10"/>
        <v>0.9464285714285714</v>
      </c>
      <c r="M7" s="68">
        <f t="shared" si="11"/>
        <v>0.8928571428571429</v>
      </c>
      <c r="N7" s="69">
        <f t="shared" si="12"/>
        <v>0</v>
      </c>
      <c r="O7" s="76">
        <v>465</v>
      </c>
      <c r="P7" s="77">
        <v>1</v>
      </c>
      <c r="Q7" s="77">
        <v>448</v>
      </c>
      <c r="R7" s="77">
        <v>0</v>
      </c>
      <c r="S7" s="77">
        <v>1</v>
      </c>
      <c r="T7" s="77">
        <v>15</v>
      </c>
      <c r="U7" s="77">
        <v>0</v>
      </c>
      <c r="V7" s="77">
        <v>0</v>
      </c>
      <c r="W7" s="77">
        <f t="shared" si="13"/>
        <v>465</v>
      </c>
      <c r="X7" s="72">
        <f t="shared" si="14"/>
        <v>0.96559139784946235</v>
      </c>
      <c r="Y7" s="72">
        <f t="shared" si="15"/>
        <v>2.1505376344086021E-3</v>
      </c>
      <c r="Z7" s="73">
        <f t="shared" si="16"/>
        <v>3.2258064516129031E-2</v>
      </c>
      <c r="AA7" s="76">
        <v>159</v>
      </c>
      <c r="AB7" s="77">
        <v>0</v>
      </c>
      <c r="AC7" s="77">
        <v>158</v>
      </c>
      <c r="AD7" s="77">
        <v>0</v>
      </c>
      <c r="AE7" s="77">
        <v>1</v>
      </c>
      <c r="AF7" s="77">
        <v>0</v>
      </c>
      <c r="AG7" s="77">
        <v>0</v>
      </c>
      <c r="AH7" s="77">
        <v>0</v>
      </c>
      <c r="AI7" s="77">
        <f t="shared" si="17"/>
        <v>159</v>
      </c>
      <c r="AJ7" s="72">
        <f t="shared" si="18"/>
        <v>0.99371069182389937</v>
      </c>
      <c r="AK7" s="72">
        <f t="shared" si="19"/>
        <v>0</v>
      </c>
      <c r="AL7" s="73">
        <f t="shared" si="20"/>
        <v>0</v>
      </c>
      <c r="AM7" s="76">
        <v>7</v>
      </c>
      <c r="AN7" s="77">
        <v>0</v>
      </c>
      <c r="AO7" s="77">
        <v>7</v>
      </c>
      <c r="AP7" s="77">
        <v>0</v>
      </c>
      <c r="AQ7" s="77">
        <v>0</v>
      </c>
      <c r="AR7" s="77">
        <v>0</v>
      </c>
      <c r="AS7" s="77">
        <v>0</v>
      </c>
      <c r="AT7" s="77">
        <v>0</v>
      </c>
      <c r="AU7" s="77">
        <v>7</v>
      </c>
      <c r="AV7" s="72">
        <f t="shared" si="21"/>
        <v>1</v>
      </c>
      <c r="AW7" s="72">
        <f t="shared" si="22"/>
        <v>0</v>
      </c>
      <c r="AX7" s="73">
        <f t="shared" si="23"/>
        <v>0</v>
      </c>
      <c r="BA7" s="94">
        <f t="shared" si="0"/>
        <v>680</v>
      </c>
      <c r="BB7" s="90">
        <f t="shared" si="1"/>
        <v>51</v>
      </c>
      <c r="BC7" s="39">
        <f t="shared" si="2"/>
        <v>609</v>
      </c>
      <c r="BD7" s="39">
        <f t="shared" si="3"/>
        <v>1</v>
      </c>
      <c r="BE7" s="39">
        <f t="shared" si="4"/>
        <v>4</v>
      </c>
      <c r="BF7" s="39">
        <f t="shared" si="5"/>
        <v>15</v>
      </c>
      <c r="BG7" s="39">
        <f t="shared" si="6"/>
        <v>0</v>
      </c>
      <c r="BH7" s="39">
        <f t="shared" si="7"/>
        <v>0</v>
      </c>
      <c r="BI7" s="39">
        <f t="shared" si="8"/>
        <v>680</v>
      </c>
      <c r="BJ7" s="54">
        <f t="shared" si="24"/>
        <v>0.97058823529411764</v>
      </c>
      <c r="BK7" s="55">
        <f t="shared" si="25"/>
        <v>7.4999999999999997E-2</v>
      </c>
      <c r="BL7" s="56">
        <f t="shared" si="26"/>
        <v>2.2058823529411766E-2</v>
      </c>
    </row>
    <row r="8" spans="1:64" s="30" customFormat="1" ht="20.100000000000001" customHeight="1" thickBot="1" x14ac:dyDescent="0.3">
      <c r="A8" s="3" t="s">
        <v>83</v>
      </c>
      <c r="B8" s="43" t="s">
        <v>89</v>
      </c>
      <c r="C8" s="76">
        <v>3738</v>
      </c>
      <c r="D8" s="77">
        <v>2912</v>
      </c>
      <c r="E8" s="77">
        <v>592</v>
      </c>
      <c r="F8" s="77">
        <v>35</v>
      </c>
      <c r="G8" s="77">
        <v>60</v>
      </c>
      <c r="H8" s="77">
        <v>59</v>
      </c>
      <c r="I8" s="77">
        <v>76</v>
      </c>
      <c r="J8" s="77">
        <v>4</v>
      </c>
      <c r="K8" s="77">
        <f t="shared" ref="K8" si="27">C8-J8</f>
        <v>3734</v>
      </c>
      <c r="L8" s="68">
        <f t="shared" si="10"/>
        <v>0.9373996789727127</v>
      </c>
      <c r="M8" s="68">
        <f t="shared" si="11"/>
        <v>0.77902621722846443</v>
      </c>
      <c r="N8" s="69">
        <f t="shared" si="12"/>
        <v>1.5783841626538255E-2</v>
      </c>
      <c r="O8" s="76">
        <v>3415</v>
      </c>
      <c r="P8" s="77">
        <v>0</v>
      </c>
      <c r="Q8" s="77">
        <v>3310</v>
      </c>
      <c r="R8" s="77">
        <v>7</v>
      </c>
      <c r="S8" s="77">
        <v>26</v>
      </c>
      <c r="T8" s="77">
        <v>52</v>
      </c>
      <c r="U8" s="77">
        <v>19</v>
      </c>
      <c r="V8" s="77">
        <v>1</v>
      </c>
      <c r="W8" s="77">
        <f t="shared" si="13"/>
        <v>3414</v>
      </c>
      <c r="X8" s="72">
        <f t="shared" si="14"/>
        <v>0.96925329428989748</v>
      </c>
      <c r="Y8" s="72">
        <f t="shared" si="15"/>
        <v>0</v>
      </c>
      <c r="Z8" s="73">
        <f t="shared" si="16"/>
        <v>1.5226939970717423E-2</v>
      </c>
      <c r="AA8" s="76">
        <v>3545</v>
      </c>
      <c r="AB8" s="77">
        <v>0</v>
      </c>
      <c r="AC8" s="77">
        <v>3457</v>
      </c>
      <c r="AD8" s="77">
        <v>2</v>
      </c>
      <c r="AE8" s="77">
        <v>16</v>
      </c>
      <c r="AF8" s="77">
        <v>47</v>
      </c>
      <c r="AG8" s="77">
        <v>23</v>
      </c>
      <c r="AH8" s="77">
        <v>0</v>
      </c>
      <c r="AI8" s="77">
        <f t="shared" si="17"/>
        <v>3545</v>
      </c>
      <c r="AJ8" s="72">
        <f t="shared" si="18"/>
        <v>0.97517630465444283</v>
      </c>
      <c r="AK8" s="72">
        <f t="shared" si="19"/>
        <v>0</v>
      </c>
      <c r="AL8" s="73">
        <f t="shared" si="20"/>
        <v>1.3258110014104372E-2</v>
      </c>
      <c r="AM8" s="76">
        <v>61</v>
      </c>
      <c r="AN8" s="77">
        <v>40</v>
      </c>
      <c r="AO8" s="77">
        <v>10</v>
      </c>
      <c r="AP8" s="77">
        <v>2</v>
      </c>
      <c r="AQ8" s="77">
        <v>5</v>
      </c>
      <c r="AR8" s="77">
        <v>2</v>
      </c>
      <c r="AS8" s="77">
        <v>2</v>
      </c>
      <c r="AT8" s="77">
        <v>0</v>
      </c>
      <c r="AU8" s="77">
        <v>61</v>
      </c>
      <c r="AV8" s="72">
        <f t="shared" si="21"/>
        <v>0.81967213114754101</v>
      </c>
      <c r="AW8" s="72">
        <f t="shared" si="22"/>
        <v>0.65573770491803274</v>
      </c>
      <c r="AX8" s="73">
        <f t="shared" si="23"/>
        <v>3.2786885245901641E-2</v>
      </c>
      <c r="BA8" s="94">
        <f t="shared" si="0"/>
        <v>10698</v>
      </c>
      <c r="BB8" s="90">
        <f t="shared" si="1"/>
        <v>2912</v>
      </c>
      <c r="BC8" s="39">
        <f t="shared" si="2"/>
        <v>7359</v>
      </c>
      <c r="BD8" s="39">
        <f t="shared" si="3"/>
        <v>44</v>
      </c>
      <c r="BE8" s="39">
        <f t="shared" si="4"/>
        <v>102</v>
      </c>
      <c r="BF8" s="39">
        <f t="shared" si="5"/>
        <v>158</v>
      </c>
      <c r="BG8" s="39">
        <f t="shared" si="6"/>
        <v>118</v>
      </c>
      <c r="BH8" s="39">
        <f t="shared" si="7"/>
        <v>5</v>
      </c>
      <c r="BI8" s="39">
        <f t="shared" si="8"/>
        <v>10693</v>
      </c>
      <c r="BJ8" s="54">
        <f t="shared" si="24"/>
        <v>0.96008599738268841</v>
      </c>
      <c r="BK8" s="55">
        <f t="shared" si="25"/>
        <v>0.27220041129183026</v>
      </c>
      <c r="BL8" s="56">
        <f t="shared" si="26"/>
        <v>1.4769115722564966E-2</v>
      </c>
    </row>
    <row r="9" spans="1:64" s="30" customFormat="1" ht="20.100000000000001" customHeight="1" thickBot="1" x14ac:dyDescent="0.3">
      <c r="A9" s="3" t="s">
        <v>83</v>
      </c>
      <c r="B9" s="43" t="s">
        <v>58</v>
      </c>
      <c r="C9" s="76">
        <v>21527</v>
      </c>
      <c r="D9" s="77">
        <v>14598</v>
      </c>
      <c r="E9" s="77">
        <v>5206</v>
      </c>
      <c r="F9" s="77">
        <v>122</v>
      </c>
      <c r="G9" s="77">
        <v>463</v>
      </c>
      <c r="H9" s="77">
        <v>556</v>
      </c>
      <c r="I9" s="77">
        <v>514</v>
      </c>
      <c r="J9" s="77">
        <f>C9-K9</f>
        <v>68</v>
      </c>
      <c r="K9" s="77">
        <v>21459</v>
      </c>
      <c r="L9" s="68">
        <f t="shared" si="10"/>
        <v>0.91996097923537878</v>
      </c>
      <c r="M9" s="68">
        <f t="shared" si="11"/>
        <v>0.6781251451665351</v>
      </c>
      <c r="N9" s="69">
        <f t="shared" si="12"/>
        <v>2.5828029915919544E-2</v>
      </c>
      <c r="O9" s="76">
        <v>25525</v>
      </c>
      <c r="P9" s="77">
        <v>0</v>
      </c>
      <c r="Q9" s="77">
        <v>23331</v>
      </c>
      <c r="R9" s="77">
        <v>70</v>
      </c>
      <c r="S9" s="77">
        <v>406</v>
      </c>
      <c r="T9" s="77">
        <v>942</v>
      </c>
      <c r="U9" s="77">
        <v>322</v>
      </c>
      <c r="V9" s="77">
        <v>454</v>
      </c>
      <c r="W9" s="77">
        <f t="shared" si="13"/>
        <v>25071</v>
      </c>
      <c r="X9" s="72">
        <f t="shared" si="14"/>
        <v>0.91404505386875612</v>
      </c>
      <c r="Y9" s="72">
        <f t="shared" si="15"/>
        <v>0</v>
      </c>
      <c r="Z9" s="73">
        <f t="shared" si="16"/>
        <v>3.690499510284035E-2</v>
      </c>
      <c r="AA9" s="76">
        <v>9024</v>
      </c>
      <c r="AB9" s="77">
        <v>0</v>
      </c>
      <c r="AC9" s="77">
        <v>8380</v>
      </c>
      <c r="AD9" s="77">
        <v>28</v>
      </c>
      <c r="AE9" s="77">
        <v>114</v>
      </c>
      <c r="AF9" s="77">
        <v>211</v>
      </c>
      <c r="AG9" s="77">
        <v>125</v>
      </c>
      <c r="AH9" s="77">
        <v>166</v>
      </c>
      <c r="AI9" s="77">
        <f t="shared" si="17"/>
        <v>8858</v>
      </c>
      <c r="AJ9" s="72">
        <f t="shared" si="18"/>
        <v>0.92863475177304966</v>
      </c>
      <c r="AK9" s="72">
        <f t="shared" si="19"/>
        <v>0</v>
      </c>
      <c r="AL9" s="73">
        <f t="shared" si="20"/>
        <v>2.3382092198581561E-2</v>
      </c>
      <c r="AM9" s="76">
        <v>792</v>
      </c>
      <c r="AN9" s="77">
        <v>253</v>
      </c>
      <c r="AO9" s="77">
        <v>403</v>
      </c>
      <c r="AP9" s="77">
        <v>10</v>
      </c>
      <c r="AQ9" s="77">
        <v>27</v>
      </c>
      <c r="AR9" s="77">
        <v>36</v>
      </c>
      <c r="AS9" s="77">
        <v>62</v>
      </c>
      <c r="AT9" s="77">
        <v>1</v>
      </c>
      <c r="AU9" s="77">
        <v>791</v>
      </c>
      <c r="AV9" s="72">
        <f t="shared" si="21"/>
        <v>0.82828282828282829</v>
      </c>
      <c r="AW9" s="72">
        <f t="shared" si="22"/>
        <v>0.31944444444444442</v>
      </c>
      <c r="AX9" s="73">
        <f t="shared" si="23"/>
        <v>4.5454545454545456E-2</v>
      </c>
      <c r="BA9" s="94">
        <f t="shared" si="0"/>
        <v>56076</v>
      </c>
      <c r="BB9" s="90">
        <f t="shared" si="1"/>
        <v>14598</v>
      </c>
      <c r="BC9" s="39">
        <f t="shared" si="2"/>
        <v>36917</v>
      </c>
      <c r="BD9" s="39">
        <f t="shared" si="3"/>
        <v>220</v>
      </c>
      <c r="BE9" s="39">
        <f t="shared" si="4"/>
        <v>983</v>
      </c>
      <c r="BF9" s="39">
        <f t="shared" si="5"/>
        <v>1709</v>
      </c>
      <c r="BG9" s="39">
        <f t="shared" si="6"/>
        <v>961</v>
      </c>
      <c r="BH9" s="39">
        <f t="shared" si="7"/>
        <v>688</v>
      </c>
      <c r="BI9" s="39">
        <f t="shared" si="8"/>
        <v>55388</v>
      </c>
      <c r="BJ9" s="54">
        <f t="shared" si="24"/>
        <v>0.91866395605963336</v>
      </c>
      <c r="BK9" s="55">
        <f t="shared" si="25"/>
        <v>0.26032527284399742</v>
      </c>
      <c r="BL9" s="56">
        <f t="shared" si="26"/>
        <v>3.0476496183750625E-2</v>
      </c>
    </row>
    <row r="10" spans="1:64" s="30" customFormat="1" ht="20.100000000000001" customHeight="1" thickBot="1" x14ac:dyDescent="0.3">
      <c r="A10" s="3" t="s">
        <v>83</v>
      </c>
      <c r="B10" s="43" t="s">
        <v>59</v>
      </c>
      <c r="C10" s="76">
        <v>8720</v>
      </c>
      <c r="D10" s="77">
        <v>5076</v>
      </c>
      <c r="E10" s="77">
        <v>2295</v>
      </c>
      <c r="F10" s="77">
        <v>121</v>
      </c>
      <c r="G10" s="77">
        <v>285</v>
      </c>
      <c r="H10" s="77">
        <v>507</v>
      </c>
      <c r="I10" s="77">
        <v>200</v>
      </c>
      <c r="J10" s="77">
        <v>236</v>
      </c>
      <c r="K10" s="77">
        <v>8484</v>
      </c>
      <c r="L10" s="68">
        <f t="shared" si="10"/>
        <v>0.84529816513761469</v>
      </c>
      <c r="M10" s="68">
        <f t="shared" si="11"/>
        <v>0.58211009174311923</v>
      </c>
      <c r="N10" s="69">
        <f t="shared" si="12"/>
        <v>5.8142201834862385E-2</v>
      </c>
      <c r="O10" s="76">
        <v>7842</v>
      </c>
      <c r="P10" s="77">
        <v>0</v>
      </c>
      <c r="Q10" s="77">
        <v>7156</v>
      </c>
      <c r="R10" s="77">
        <v>5</v>
      </c>
      <c r="S10" s="77">
        <v>156</v>
      </c>
      <c r="T10" s="77">
        <v>422</v>
      </c>
      <c r="U10" s="77">
        <v>101</v>
      </c>
      <c r="V10" s="77">
        <v>2</v>
      </c>
      <c r="W10" s="77">
        <f t="shared" si="13"/>
        <v>7840</v>
      </c>
      <c r="X10" s="72">
        <f t="shared" si="14"/>
        <v>0.91252231573578169</v>
      </c>
      <c r="Y10" s="72">
        <f t="shared" si="15"/>
        <v>0</v>
      </c>
      <c r="Z10" s="73">
        <f t="shared" si="16"/>
        <v>5.3812802856414182E-2</v>
      </c>
      <c r="AA10" s="76">
        <v>3371</v>
      </c>
      <c r="AB10" s="77">
        <v>0</v>
      </c>
      <c r="AC10" s="77">
        <v>3071</v>
      </c>
      <c r="AD10" s="77">
        <v>3</v>
      </c>
      <c r="AE10" s="77">
        <v>69</v>
      </c>
      <c r="AF10" s="77">
        <v>160</v>
      </c>
      <c r="AG10" s="77">
        <v>63</v>
      </c>
      <c r="AH10" s="77">
        <v>5</v>
      </c>
      <c r="AI10" s="77">
        <f t="shared" si="17"/>
        <v>3366</v>
      </c>
      <c r="AJ10" s="72">
        <f t="shared" si="18"/>
        <v>0.91100563630970044</v>
      </c>
      <c r="AK10" s="72">
        <f t="shared" si="19"/>
        <v>0</v>
      </c>
      <c r="AL10" s="73">
        <f t="shared" si="20"/>
        <v>4.746366063482646E-2</v>
      </c>
      <c r="AM10" s="76">
        <v>1616</v>
      </c>
      <c r="AN10" s="77">
        <v>445</v>
      </c>
      <c r="AO10" s="77">
        <v>739</v>
      </c>
      <c r="AP10" s="77">
        <v>22</v>
      </c>
      <c r="AQ10" s="77">
        <v>58</v>
      </c>
      <c r="AR10" s="77">
        <v>197</v>
      </c>
      <c r="AS10" s="77">
        <v>66</v>
      </c>
      <c r="AT10" s="77">
        <v>89</v>
      </c>
      <c r="AU10" s="77">
        <v>1527</v>
      </c>
      <c r="AV10" s="72">
        <f t="shared" si="21"/>
        <v>0.73267326732673266</v>
      </c>
      <c r="AW10" s="72">
        <f t="shared" si="22"/>
        <v>0.27537128712871289</v>
      </c>
      <c r="AX10" s="73">
        <f t="shared" si="23"/>
        <v>0.1219059405940594</v>
      </c>
      <c r="BA10" s="94">
        <f t="shared" si="0"/>
        <v>19933</v>
      </c>
      <c r="BB10" s="90">
        <f t="shared" si="1"/>
        <v>5076</v>
      </c>
      <c r="BC10" s="39">
        <f t="shared" si="2"/>
        <v>12522</v>
      </c>
      <c r="BD10" s="39">
        <f t="shared" si="3"/>
        <v>129</v>
      </c>
      <c r="BE10" s="39">
        <f t="shared" si="4"/>
        <v>510</v>
      </c>
      <c r="BF10" s="39">
        <f t="shared" si="5"/>
        <v>1089</v>
      </c>
      <c r="BG10" s="39">
        <f t="shared" si="6"/>
        <v>364</v>
      </c>
      <c r="BH10" s="39">
        <f t="shared" si="7"/>
        <v>243</v>
      </c>
      <c r="BI10" s="39">
        <f t="shared" si="8"/>
        <v>19690</v>
      </c>
      <c r="BJ10" s="54">
        <f t="shared" si="24"/>
        <v>0.88285757286911148</v>
      </c>
      <c r="BK10" s="55">
        <f t="shared" si="25"/>
        <v>0.25465308784427831</v>
      </c>
      <c r="BL10" s="56">
        <f t="shared" si="26"/>
        <v>5.4633020619073901E-2</v>
      </c>
    </row>
    <row r="11" spans="1:64" s="30" customFormat="1" ht="20.100000000000001" customHeight="1" thickBot="1" x14ac:dyDescent="0.3">
      <c r="A11" s="3" t="s">
        <v>83</v>
      </c>
      <c r="B11" s="44" t="s">
        <v>60</v>
      </c>
      <c r="C11" s="76">
        <v>142</v>
      </c>
      <c r="D11" s="77">
        <v>74</v>
      </c>
      <c r="E11" s="77">
        <v>48</v>
      </c>
      <c r="F11" s="77">
        <v>0</v>
      </c>
      <c r="G11" s="77">
        <v>5</v>
      </c>
      <c r="H11" s="77">
        <v>10</v>
      </c>
      <c r="I11" s="77">
        <v>5</v>
      </c>
      <c r="J11" s="77">
        <v>0</v>
      </c>
      <c r="K11" s="77">
        <v>142</v>
      </c>
      <c r="L11" s="68">
        <f t="shared" si="10"/>
        <v>0.85915492957746475</v>
      </c>
      <c r="M11" s="68">
        <f t="shared" si="11"/>
        <v>0.52112676056338025</v>
      </c>
      <c r="N11" s="69">
        <f t="shared" si="12"/>
        <v>7.0422535211267609E-2</v>
      </c>
      <c r="O11" s="76">
        <v>123</v>
      </c>
      <c r="P11" s="77">
        <v>0</v>
      </c>
      <c r="Q11" s="77">
        <v>98</v>
      </c>
      <c r="R11" s="77">
        <v>0</v>
      </c>
      <c r="S11" s="77">
        <v>7</v>
      </c>
      <c r="T11" s="77">
        <v>13</v>
      </c>
      <c r="U11" s="77">
        <v>5</v>
      </c>
      <c r="V11" s="77">
        <v>0</v>
      </c>
      <c r="W11" s="77">
        <f t="shared" si="13"/>
        <v>123</v>
      </c>
      <c r="X11" s="72">
        <f t="shared" si="14"/>
        <v>0.7967479674796748</v>
      </c>
      <c r="Y11" s="72">
        <f t="shared" si="15"/>
        <v>0</v>
      </c>
      <c r="Z11" s="73">
        <f t="shared" si="16"/>
        <v>0.10569105691056911</v>
      </c>
      <c r="AA11" s="76">
        <v>175</v>
      </c>
      <c r="AB11" s="77">
        <v>0</v>
      </c>
      <c r="AC11" s="77">
        <v>118</v>
      </c>
      <c r="AD11" s="77">
        <v>0</v>
      </c>
      <c r="AE11" s="77">
        <v>12</v>
      </c>
      <c r="AF11" s="77">
        <v>31</v>
      </c>
      <c r="AG11" s="77">
        <v>14</v>
      </c>
      <c r="AH11" s="77">
        <v>0</v>
      </c>
      <c r="AI11" s="77">
        <f t="shared" si="17"/>
        <v>175</v>
      </c>
      <c r="AJ11" s="72">
        <f t="shared" si="18"/>
        <v>0.67428571428571427</v>
      </c>
      <c r="AK11" s="72">
        <f t="shared" si="19"/>
        <v>0</v>
      </c>
      <c r="AL11" s="73">
        <f t="shared" si="20"/>
        <v>0.17714285714285713</v>
      </c>
      <c r="AM11" s="76">
        <v>11</v>
      </c>
      <c r="AN11" s="77">
        <v>0</v>
      </c>
      <c r="AO11" s="77">
        <v>8</v>
      </c>
      <c r="AP11" s="77">
        <v>0</v>
      </c>
      <c r="AQ11" s="77">
        <v>2</v>
      </c>
      <c r="AR11" s="77">
        <v>1</v>
      </c>
      <c r="AS11" s="77">
        <v>0</v>
      </c>
      <c r="AT11" s="77">
        <v>0</v>
      </c>
      <c r="AU11" s="77">
        <v>11</v>
      </c>
      <c r="AV11" s="72">
        <f t="shared" si="21"/>
        <v>0.72727272727272729</v>
      </c>
      <c r="AW11" s="72">
        <f t="shared" si="22"/>
        <v>0</v>
      </c>
      <c r="AX11" s="73">
        <f>AR11/AM11</f>
        <v>9.0909090909090912E-2</v>
      </c>
      <c r="BA11" s="95">
        <f t="shared" si="0"/>
        <v>440</v>
      </c>
      <c r="BB11" s="91">
        <f t="shared" si="1"/>
        <v>74</v>
      </c>
      <c r="BC11" s="40">
        <f t="shared" si="2"/>
        <v>264</v>
      </c>
      <c r="BD11" s="40">
        <f t="shared" si="3"/>
        <v>0</v>
      </c>
      <c r="BE11" s="40">
        <f t="shared" si="4"/>
        <v>24</v>
      </c>
      <c r="BF11" s="40">
        <f t="shared" si="5"/>
        <v>54</v>
      </c>
      <c r="BG11" s="40">
        <f t="shared" si="6"/>
        <v>24</v>
      </c>
      <c r="BH11" s="40">
        <f t="shared" si="7"/>
        <v>0</v>
      </c>
      <c r="BI11" s="40">
        <f t="shared" si="8"/>
        <v>440</v>
      </c>
      <c r="BJ11" s="54">
        <f t="shared" si="24"/>
        <v>0.76818181818181819</v>
      </c>
      <c r="BK11" s="55">
        <f t="shared" si="25"/>
        <v>0.16818181818181818</v>
      </c>
      <c r="BL11" s="56">
        <f t="shared" si="26"/>
        <v>0.12272727272727273</v>
      </c>
    </row>
    <row r="12" spans="1:64" s="35" customFormat="1" ht="20.100000000000001" customHeight="1" thickBot="1" x14ac:dyDescent="0.3">
      <c r="A12" s="32" t="s">
        <v>85</v>
      </c>
      <c r="B12" s="45" t="s">
        <v>0</v>
      </c>
      <c r="C12" s="78">
        <f>SUM(C4:C11)</f>
        <v>36075</v>
      </c>
      <c r="D12" s="79">
        <f t="shared" ref="D12:J12" si="28">SUM(D4:D11)</f>
        <v>24080</v>
      </c>
      <c r="E12" s="79">
        <f t="shared" si="28"/>
        <v>8399</v>
      </c>
      <c r="F12" s="79">
        <f t="shared" si="28"/>
        <v>295</v>
      </c>
      <c r="G12" s="79">
        <f t="shared" si="28"/>
        <v>879</v>
      </c>
      <c r="H12" s="80">
        <f>SUM(H4:H11)</f>
        <v>1223</v>
      </c>
      <c r="I12" s="79">
        <f t="shared" si="28"/>
        <v>873</v>
      </c>
      <c r="J12" s="79">
        <f t="shared" si="28"/>
        <v>318</v>
      </c>
      <c r="K12" s="80">
        <f>SUM(K4:K11)</f>
        <v>35757</v>
      </c>
      <c r="L12" s="60">
        <f t="shared" si="10"/>
        <v>0.90031878031878032</v>
      </c>
      <c r="M12" s="60">
        <f t="shared" si="11"/>
        <v>0.66749826749826746</v>
      </c>
      <c r="N12" s="57">
        <f t="shared" si="12"/>
        <v>3.3901593901593904E-2</v>
      </c>
      <c r="O12" s="78">
        <f t="shared" ref="O12:AT12" si="29">SUM(O4:O11)</f>
        <v>39371</v>
      </c>
      <c r="P12" s="79">
        <f t="shared" si="29"/>
        <v>27</v>
      </c>
      <c r="Q12" s="79">
        <f t="shared" si="29"/>
        <v>36179</v>
      </c>
      <c r="R12" s="79">
        <f t="shared" si="29"/>
        <v>84</v>
      </c>
      <c r="S12" s="79">
        <f t="shared" si="29"/>
        <v>646</v>
      </c>
      <c r="T12" s="79">
        <f t="shared" si="29"/>
        <v>1507</v>
      </c>
      <c r="U12" s="79">
        <f t="shared" si="29"/>
        <v>470</v>
      </c>
      <c r="V12" s="80">
        <f t="shared" si="29"/>
        <v>458</v>
      </c>
      <c r="W12" s="79">
        <f t="shared" si="13"/>
        <v>38913</v>
      </c>
      <c r="X12" s="34">
        <f t="shared" si="14"/>
        <v>0.91961088110538214</v>
      </c>
      <c r="Y12" s="34">
        <f t="shared" si="15"/>
        <v>6.857839526555079E-4</v>
      </c>
      <c r="Z12" s="46">
        <f t="shared" si="16"/>
        <v>3.8276904320438905E-2</v>
      </c>
      <c r="AA12" s="78">
        <f t="shared" si="29"/>
        <v>17496</v>
      </c>
      <c r="AB12" s="79">
        <f t="shared" si="29"/>
        <v>13</v>
      </c>
      <c r="AC12" s="79">
        <f t="shared" si="29"/>
        <v>16304</v>
      </c>
      <c r="AD12" s="79">
        <f t="shared" si="29"/>
        <v>34</v>
      </c>
      <c r="AE12" s="79">
        <f t="shared" si="29"/>
        <v>238</v>
      </c>
      <c r="AF12" s="79">
        <f t="shared" si="29"/>
        <v>499</v>
      </c>
      <c r="AG12" s="79">
        <f t="shared" si="29"/>
        <v>236</v>
      </c>
      <c r="AH12" s="79">
        <f t="shared" si="29"/>
        <v>171</v>
      </c>
      <c r="AI12" s="79">
        <f t="shared" si="17"/>
        <v>17325</v>
      </c>
      <c r="AJ12" s="34">
        <f t="shared" si="18"/>
        <v>0.9326131687242798</v>
      </c>
      <c r="AK12" s="34">
        <f t="shared" si="19"/>
        <v>7.4302697759487878E-4</v>
      </c>
      <c r="AL12" s="46">
        <f t="shared" si="20"/>
        <v>2.8520804755372657E-2</v>
      </c>
      <c r="AM12" s="78">
        <f t="shared" si="29"/>
        <v>2586</v>
      </c>
      <c r="AN12" s="79">
        <f t="shared" si="29"/>
        <v>766</v>
      </c>
      <c r="AO12" s="79">
        <f t="shared" si="29"/>
        <v>1227</v>
      </c>
      <c r="AP12" s="79">
        <f t="shared" si="29"/>
        <v>35</v>
      </c>
      <c r="AQ12" s="79">
        <f t="shared" si="29"/>
        <v>93</v>
      </c>
      <c r="AR12" s="79">
        <f t="shared" si="29"/>
        <v>240</v>
      </c>
      <c r="AS12" s="79">
        <f t="shared" si="29"/>
        <v>134</v>
      </c>
      <c r="AT12" s="79">
        <f t="shared" si="29"/>
        <v>91</v>
      </c>
      <c r="AU12" s="79">
        <f>SUM(AU4:AU11)</f>
        <v>2495</v>
      </c>
      <c r="AV12" s="34">
        <f t="shared" si="21"/>
        <v>0.77068832173240531</v>
      </c>
      <c r="AW12" s="34">
        <f t="shared" si="22"/>
        <v>0.29621036349574631</v>
      </c>
      <c r="AX12" s="46">
        <f t="shared" si="23"/>
        <v>9.2807424593967514E-2</v>
      </c>
      <c r="BA12" s="84">
        <f t="shared" si="0"/>
        <v>92942</v>
      </c>
      <c r="BB12" s="92">
        <f t="shared" si="1"/>
        <v>24120</v>
      </c>
      <c r="BC12" s="86">
        <f t="shared" si="2"/>
        <v>60882</v>
      </c>
      <c r="BD12" s="86">
        <f t="shared" si="3"/>
        <v>413</v>
      </c>
      <c r="BE12" s="86">
        <f t="shared" si="4"/>
        <v>1763</v>
      </c>
      <c r="BF12" s="86">
        <f t="shared" si="5"/>
        <v>3229</v>
      </c>
      <c r="BG12" s="86">
        <f t="shared" si="6"/>
        <v>1579</v>
      </c>
      <c r="BH12" s="86">
        <f t="shared" si="7"/>
        <v>947</v>
      </c>
      <c r="BI12" s="87">
        <f t="shared" si="8"/>
        <v>91995</v>
      </c>
      <c r="BJ12" s="85">
        <f t="shared" si="24"/>
        <v>0.91457037722450563</v>
      </c>
      <c r="BK12" s="52">
        <f t="shared" si="25"/>
        <v>0.25951668782681675</v>
      </c>
      <c r="BL12" s="53">
        <f t="shared" si="26"/>
        <v>3.4742097221923347E-2</v>
      </c>
    </row>
    <row r="13" spans="1:64" s="30" customFormat="1" ht="20.100000000000001" customHeight="1" thickBot="1" x14ac:dyDescent="0.3">
      <c r="A13" s="4" t="s">
        <v>84</v>
      </c>
      <c r="B13" s="42" t="s">
        <v>88</v>
      </c>
      <c r="C13" s="76">
        <v>553</v>
      </c>
      <c r="D13" s="77">
        <v>490</v>
      </c>
      <c r="E13" s="77">
        <v>29</v>
      </c>
      <c r="F13" s="77">
        <v>4</v>
      </c>
      <c r="G13" s="77">
        <v>22</v>
      </c>
      <c r="H13" s="77">
        <v>1</v>
      </c>
      <c r="I13" s="77">
        <v>6</v>
      </c>
      <c r="J13" s="77">
        <v>2</v>
      </c>
      <c r="K13" s="77">
        <f>C13-J13</f>
        <v>551</v>
      </c>
      <c r="L13" s="68">
        <f>(D13+E13)/C13</f>
        <v>0.93851717902350817</v>
      </c>
      <c r="M13" s="68">
        <f>D13/C13</f>
        <v>0.88607594936708856</v>
      </c>
      <c r="N13" s="69">
        <f>H13/C13</f>
        <v>1.8083182640144665E-3</v>
      </c>
      <c r="O13" s="76">
        <v>475</v>
      </c>
      <c r="P13" s="77">
        <v>0</v>
      </c>
      <c r="Q13" s="77">
        <v>443</v>
      </c>
      <c r="R13" s="77">
        <v>1</v>
      </c>
      <c r="S13" s="77">
        <v>21</v>
      </c>
      <c r="T13" s="77">
        <v>2</v>
      </c>
      <c r="U13" s="77">
        <v>7</v>
      </c>
      <c r="V13" s="77">
        <v>1</v>
      </c>
      <c r="W13" s="77">
        <f>O13-V13</f>
        <v>474</v>
      </c>
      <c r="X13" s="72">
        <f>(P13+Q13)/O13</f>
        <v>0.93263157894736837</v>
      </c>
      <c r="Y13" s="72">
        <f>P13/O13</f>
        <v>0</v>
      </c>
      <c r="Z13" s="73">
        <f>T13/O13</f>
        <v>4.2105263157894736E-3</v>
      </c>
      <c r="AA13" s="76">
        <v>335</v>
      </c>
      <c r="AB13" s="77">
        <v>0</v>
      </c>
      <c r="AC13" s="77">
        <v>316</v>
      </c>
      <c r="AD13" s="77">
        <v>0</v>
      </c>
      <c r="AE13" s="77">
        <v>10</v>
      </c>
      <c r="AF13" s="77">
        <v>3</v>
      </c>
      <c r="AG13" s="77">
        <v>9</v>
      </c>
      <c r="AH13" s="77">
        <v>0</v>
      </c>
      <c r="AI13" s="77">
        <f>AA13-AH13</f>
        <v>335</v>
      </c>
      <c r="AJ13" s="72">
        <f>(AB13+AC13)/AA13</f>
        <v>0.94328358208955221</v>
      </c>
      <c r="AK13" s="72">
        <f>AB13/AA13</f>
        <v>0</v>
      </c>
      <c r="AL13" s="73">
        <f>AF13/AA13</f>
        <v>8.9552238805970154E-3</v>
      </c>
      <c r="AM13" s="76">
        <v>13</v>
      </c>
      <c r="AN13" s="77">
        <v>2</v>
      </c>
      <c r="AO13" s="77">
        <v>9</v>
      </c>
      <c r="AP13" s="77">
        <v>0</v>
      </c>
      <c r="AQ13" s="77">
        <v>1</v>
      </c>
      <c r="AR13" s="77">
        <v>0</v>
      </c>
      <c r="AS13" s="77">
        <v>0</v>
      </c>
      <c r="AT13" s="77">
        <v>0</v>
      </c>
      <c r="AU13" s="77">
        <f>AM13-AT13</f>
        <v>13</v>
      </c>
      <c r="AV13" s="72">
        <f>(AN13+AO13)/AM13</f>
        <v>0.84615384615384615</v>
      </c>
      <c r="AW13" s="72">
        <f>AN13/AM13</f>
        <v>0.15384615384615385</v>
      </c>
      <c r="AX13" s="73">
        <f>AR13/AM13</f>
        <v>0</v>
      </c>
      <c r="BA13" s="96">
        <f t="shared" si="0"/>
        <v>1363</v>
      </c>
      <c r="BB13" s="93">
        <f t="shared" si="1"/>
        <v>490</v>
      </c>
      <c r="BC13" s="41">
        <f t="shared" si="2"/>
        <v>788</v>
      </c>
      <c r="BD13" s="41">
        <f t="shared" si="3"/>
        <v>5</v>
      </c>
      <c r="BE13" s="41">
        <f t="shared" si="4"/>
        <v>53</v>
      </c>
      <c r="BF13" s="41">
        <f t="shared" si="5"/>
        <v>6</v>
      </c>
      <c r="BG13" s="41">
        <f t="shared" si="6"/>
        <v>22</v>
      </c>
      <c r="BH13" s="41">
        <f t="shared" si="7"/>
        <v>3</v>
      </c>
      <c r="BI13" s="41">
        <f t="shared" si="8"/>
        <v>1360</v>
      </c>
      <c r="BJ13" s="54">
        <f>(BB13+BC13)/BA13</f>
        <v>0.93763756419662514</v>
      </c>
      <c r="BK13" s="55">
        <f>BB13/BA13</f>
        <v>0.35950110051357298</v>
      </c>
      <c r="BL13" s="56">
        <f>BF13/BA13</f>
        <v>4.4020542920029347E-3</v>
      </c>
    </row>
    <row r="14" spans="1:64" s="30" customFormat="1" ht="20.100000000000001" customHeight="1" thickBot="1" x14ac:dyDescent="0.3">
      <c r="A14" s="4" t="s">
        <v>84</v>
      </c>
      <c r="B14" s="43" t="s">
        <v>55</v>
      </c>
      <c r="C14" s="76">
        <v>967</v>
      </c>
      <c r="D14" s="77">
        <v>746</v>
      </c>
      <c r="E14" s="77">
        <v>114</v>
      </c>
      <c r="F14" s="77">
        <v>7</v>
      </c>
      <c r="G14" s="77">
        <v>23</v>
      </c>
      <c r="H14" s="77">
        <v>60</v>
      </c>
      <c r="I14" s="77">
        <v>17</v>
      </c>
      <c r="J14" s="77"/>
      <c r="K14" s="77">
        <f t="shared" ref="K14" si="30">C14-J14</f>
        <v>967</v>
      </c>
      <c r="L14" s="68">
        <f t="shared" ref="L14:L30" si="31">(D14+E14)/C14</f>
        <v>0.88934850051706305</v>
      </c>
      <c r="M14" s="68">
        <f t="shared" ref="M14:M30" si="32">D14/C14</f>
        <v>0.77145811789038266</v>
      </c>
      <c r="N14" s="69">
        <f t="shared" ref="N14:N30" si="33">H14/C14</f>
        <v>6.2047569803516028E-2</v>
      </c>
      <c r="O14" s="76">
        <v>872</v>
      </c>
      <c r="P14" s="77">
        <v>0</v>
      </c>
      <c r="Q14" s="77">
        <v>787</v>
      </c>
      <c r="R14" s="77">
        <v>7</v>
      </c>
      <c r="S14" s="77">
        <v>15</v>
      </c>
      <c r="T14" s="77">
        <v>58</v>
      </c>
      <c r="U14" s="77">
        <v>5</v>
      </c>
      <c r="V14" s="77"/>
      <c r="W14" s="77">
        <f t="shared" ref="W14:W16" si="34">O14-V14</f>
        <v>872</v>
      </c>
      <c r="X14" s="72">
        <f t="shared" ref="X14:X30" si="35">(P14+Q14)/O14</f>
        <v>0.90252293577981646</v>
      </c>
      <c r="Y14" s="72">
        <f t="shared" ref="Y14:Y30" si="36">P14/O14</f>
        <v>0</v>
      </c>
      <c r="Z14" s="73">
        <f t="shared" ref="Z14:Z30" si="37">T14/O14</f>
        <v>6.6513761467889912E-2</v>
      </c>
      <c r="AA14" s="76">
        <v>705</v>
      </c>
      <c r="AB14" s="77">
        <v>0</v>
      </c>
      <c r="AC14" s="77">
        <v>637</v>
      </c>
      <c r="AD14" s="77">
        <v>1</v>
      </c>
      <c r="AE14" s="77">
        <v>4</v>
      </c>
      <c r="AF14" s="77">
        <v>55</v>
      </c>
      <c r="AG14" s="77">
        <v>8</v>
      </c>
      <c r="AH14" s="77"/>
      <c r="AI14" s="77">
        <f t="shared" ref="AI14:AI21" si="38">AA14-AH14</f>
        <v>705</v>
      </c>
      <c r="AJ14" s="72">
        <f t="shared" ref="AJ14:AJ30" si="39">(AB14+AC14)/AA14</f>
        <v>0.90354609929078011</v>
      </c>
      <c r="AK14" s="72">
        <f t="shared" ref="AK14:AK30" si="40">AB14/AA14</f>
        <v>0</v>
      </c>
      <c r="AL14" s="73">
        <f t="shared" ref="AL14:AL30" si="41">AF14/AA14</f>
        <v>7.8014184397163122E-2</v>
      </c>
      <c r="AM14" s="76">
        <v>45</v>
      </c>
      <c r="AN14" s="77">
        <v>35</v>
      </c>
      <c r="AO14" s="77">
        <v>4</v>
      </c>
      <c r="AP14" s="77">
        <v>0</v>
      </c>
      <c r="AQ14" s="77">
        <v>0</v>
      </c>
      <c r="AR14" s="77">
        <v>5</v>
      </c>
      <c r="AS14" s="77">
        <v>0</v>
      </c>
      <c r="AT14" s="77"/>
      <c r="AU14" s="77">
        <f t="shared" ref="AU14:AU20" si="42">AM14-AT14</f>
        <v>45</v>
      </c>
      <c r="AV14" s="72">
        <f t="shared" ref="AV14:AV30" si="43">(AN14+AO14)/AM14</f>
        <v>0.8666666666666667</v>
      </c>
      <c r="AW14" s="72">
        <f t="shared" ref="AW14:AW30" si="44">AN14/AM14</f>
        <v>0.77777777777777779</v>
      </c>
      <c r="AX14" s="73">
        <f t="shared" ref="AX14:AX18" si="45">AR14/AM14</f>
        <v>0.1111111111111111</v>
      </c>
      <c r="BA14" s="94">
        <f t="shared" si="0"/>
        <v>2544</v>
      </c>
      <c r="BB14" s="90">
        <f t="shared" si="1"/>
        <v>746</v>
      </c>
      <c r="BC14" s="39">
        <f t="shared" si="2"/>
        <v>1538</v>
      </c>
      <c r="BD14" s="39">
        <f t="shared" si="3"/>
        <v>15</v>
      </c>
      <c r="BE14" s="39">
        <f t="shared" si="4"/>
        <v>42</v>
      </c>
      <c r="BF14" s="39">
        <f t="shared" si="5"/>
        <v>173</v>
      </c>
      <c r="BG14" s="39">
        <f t="shared" si="6"/>
        <v>30</v>
      </c>
      <c r="BH14" s="39">
        <f t="shared" si="7"/>
        <v>0</v>
      </c>
      <c r="BI14" s="39">
        <f t="shared" si="8"/>
        <v>2544</v>
      </c>
      <c r="BJ14" s="54">
        <f t="shared" ref="BJ14:BJ21" si="46">(BB14+BC14)/BA14</f>
        <v>0.89779874213836475</v>
      </c>
      <c r="BK14" s="55">
        <f t="shared" ref="BK14:BK21" si="47">BB14/BA14</f>
        <v>0.29323899371069184</v>
      </c>
      <c r="BL14" s="56">
        <f t="shared" ref="BL14:BL21" si="48">BF14/BA14</f>
        <v>6.8003144654088049E-2</v>
      </c>
    </row>
    <row r="15" spans="1:64" s="30" customFormat="1" ht="20.100000000000001" customHeight="1" thickBot="1" x14ac:dyDescent="0.3">
      <c r="A15" s="4" t="s">
        <v>84</v>
      </c>
      <c r="B15" s="43" t="s">
        <v>56</v>
      </c>
      <c r="C15" s="76">
        <v>334</v>
      </c>
      <c r="D15" s="77">
        <v>281</v>
      </c>
      <c r="E15" s="77">
        <v>11</v>
      </c>
      <c r="F15" s="77">
        <v>11</v>
      </c>
      <c r="G15" s="77">
        <v>10</v>
      </c>
      <c r="H15" s="77">
        <v>11</v>
      </c>
      <c r="I15" s="77">
        <v>8</v>
      </c>
      <c r="J15" s="77"/>
      <c r="K15" s="77">
        <v>332</v>
      </c>
      <c r="L15" s="68">
        <f t="shared" si="31"/>
        <v>0.87425149700598803</v>
      </c>
      <c r="M15" s="68">
        <f t="shared" si="32"/>
        <v>0.8413173652694611</v>
      </c>
      <c r="N15" s="69">
        <f t="shared" si="33"/>
        <v>3.2934131736526949E-2</v>
      </c>
      <c r="O15" s="76">
        <v>496</v>
      </c>
      <c r="P15" s="77">
        <v>19</v>
      </c>
      <c r="Q15" s="77">
        <v>329</v>
      </c>
      <c r="R15" s="77">
        <v>0</v>
      </c>
      <c r="S15" s="77">
        <v>3</v>
      </c>
      <c r="T15" s="77">
        <v>2</v>
      </c>
      <c r="U15" s="77">
        <v>0</v>
      </c>
      <c r="V15" s="77"/>
      <c r="W15" s="77">
        <v>334</v>
      </c>
      <c r="X15" s="72">
        <f t="shared" si="35"/>
        <v>0.70161290322580649</v>
      </c>
      <c r="Y15" s="72">
        <f t="shared" si="36"/>
        <v>3.8306451612903226E-2</v>
      </c>
      <c r="Z15" s="73">
        <f t="shared" si="37"/>
        <v>4.0322580645161289E-3</v>
      </c>
      <c r="AA15" s="76">
        <v>79</v>
      </c>
      <c r="AB15" s="77">
        <v>0</v>
      </c>
      <c r="AC15" s="77">
        <v>300</v>
      </c>
      <c r="AD15" s="77">
        <v>0</v>
      </c>
      <c r="AE15" s="77">
        <v>2</v>
      </c>
      <c r="AF15" s="77">
        <v>4</v>
      </c>
      <c r="AG15" s="77">
        <v>0</v>
      </c>
      <c r="AH15" s="77"/>
      <c r="AI15" s="77">
        <f t="shared" si="38"/>
        <v>79</v>
      </c>
      <c r="AJ15" s="72">
        <f t="shared" si="39"/>
        <v>3.7974683544303796</v>
      </c>
      <c r="AK15" s="72">
        <f t="shared" si="40"/>
        <v>0</v>
      </c>
      <c r="AL15" s="73">
        <f t="shared" si="41"/>
        <v>5.0632911392405063E-2</v>
      </c>
      <c r="AM15" s="76">
        <v>310</v>
      </c>
      <c r="AN15" s="77">
        <v>13</v>
      </c>
      <c r="AO15" s="77">
        <v>37</v>
      </c>
      <c r="AP15" s="77">
        <v>1</v>
      </c>
      <c r="AQ15" s="77">
        <v>2</v>
      </c>
      <c r="AR15" s="77">
        <v>2</v>
      </c>
      <c r="AS15" s="77">
        <v>0</v>
      </c>
      <c r="AT15" s="77"/>
      <c r="AU15" s="77">
        <f t="shared" si="42"/>
        <v>310</v>
      </c>
      <c r="AV15" s="72">
        <f t="shared" si="43"/>
        <v>0.16129032258064516</v>
      </c>
      <c r="AW15" s="72">
        <f t="shared" si="44"/>
        <v>4.1935483870967745E-2</v>
      </c>
      <c r="AX15" s="73">
        <f t="shared" si="45"/>
        <v>6.4516129032258064E-3</v>
      </c>
      <c r="BA15" s="94">
        <f t="shared" si="0"/>
        <v>909</v>
      </c>
      <c r="BB15" s="90">
        <f t="shared" si="1"/>
        <v>300</v>
      </c>
      <c r="BC15" s="39">
        <f t="shared" si="2"/>
        <v>640</v>
      </c>
      <c r="BD15" s="39">
        <f t="shared" si="3"/>
        <v>11</v>
      </c>
      <c r="BE15" s="39">
        <f t="shared" si="4"/>
        <v>15</v>
      </c>
      <c r="BF15" s="39">
        <f t="shared" si="5"/>
        <v>17</v>
      </c>
      <c r="BG15" s="39">
        <f t="shared" si="6"/>
        <v>8</v>
      </c>
      <c r="BH15" s="39">
        <f t="shared" si="7"/>
        <v>0</v>
      </c>
      <c r="BI15" s="39">
        <f t="shared" si="8"/>
        <v>745</v>
      </c>
      <c r="BJ15" s="54">
        <f t="shared" si="46"/>
        <v>1.034103410341034</v>
      </c>
      <c r="BK15" s="55">
        <f t="shared" si="47"/>
        <v>0.33003300330033003</v>
      </c>
      <c r="BL15" s="56">
        <f t="shared" si="48"/>
        <v>1.8701870187018702E-2</v>
      </c>
    </row>
    <row r="16" spans="1:64" s="30" customFormat="1" ht="20.100000000000001" customHeight="1" thickBot="1" x14ac:dyDescent="0.3">
      <c r="A16" s="4" t="s">
        <v>84</v>
      </c>
      <c r="B16" s="43" t="s">
        <v>57</v>
      </c>
      <c r="C16" s="76">
        <v>113</v>
      </c>
      <c r="D16" s="77">
        <v>105</v>
      </c>
      <c r="E16" s="77">
        <v>3</v>
      </c>
      <c r="F16" s="77">
        <v>1</v>
      </c>
      <c r="G16" s="77">
        <v>4</v>
      </c>
      <c r="H16" s="77">
        <v>0</v>
      </c>
      <c r="I16" s="77">
        <v>0</v>
      </c>
      <c r="J16" s="77"/>
      <c r="K16" s="77">
        <f>C16-J16</f>
        <v>113</v>
      </c>
      <c r="L16" s="68">
        <f t="shared" si="31"/>
        <v>0.95575221238938057</v>
      </c>
      <c r="M16" s="68">
        <f t="shared" si="32"/>
        <v>0.92920353982300885</v>
      </c>
      <c r="N16" s="69">
        <f t="shared" si="33"/>
        <v>0</v>
      </c>
      <c r="O16" s="76">
        <v>568</v>
      </c>
      <c r="P16" s="77">
        <v>1</v>
      </c>
      <c r="Q16" s="77">
        <v>553</v>
      </c>
      <c r="R16" s="77">
        <v>0</v>
      </c>
      <c r="S16" s="77">
        <v>2</v>
      </c>
      <c r="T16" s="77">
        <v>10</v>
      </c>
      <c r="U16" s="77">
        <v>2</v>
      </c>
      <c r="V16" s="83"/>
      <c r="W16" s="77">
        <f t="shared" si="34"/>
        <v>568</v>
      </c>
      <c r="X16" s="72">
        <f t="shared" si="35"/>
        <v>0.97535211267605637</v>
      </c>
      <c r="Y16" s="72">
        <f t="shared" si="36"/>
        <v>1.7605633802816902E-3</v>
      </c>
      <c r="Z16" s="73">
        <f>S16/O16</f>
        <v>3.5211267605633804E-3</v>
      </c>
      <c r="AA16" s="76">
        <v>162</v>
      </c>
      <c r="AB16" s="77">
        <v>0</v>
      </c>
      <c r="AC16" s="77">
        <v>159</v>
      </c>
      <c r="AD16" s="77">
        <v>0</v>
      </c>
      <c r="AE16" s="77">
        <v>1</v>
      </c>
      <c r="AF16" s="77">
        <v>1</v>
      </c>
      <c r="AG16" s="77">
        <v>1</v>
      </c>
      <c r="AH16" s="77"/>
      <c r="AI16" s="77">
        <f t="shared" si="38"/>
        <v>162</v>
      </c>
      <c r="AJ16" s="72">
        <f t="shared" si="39"/>
        <v>0.98148148148148151</v>
      </c>
      <c r="AK16" s="72">
        <f t="shared" si="40"/>
        <v>0</v>
      </c>
      <c r="AL16" s="73">
        <f t="shared" si="41"/>
        <v>6.1728395061728392E-3</v>
      </c>
      <c r="AM16" s="76">
        <v>9</v>
      </c>
      <c r="AN16" s="77">
        <v>0</v>
      </c>
      <c r="AO16" s="77">
        <v>9</v>
      </c>
      <c r="AP16" s="77">
        <v>0</v>
      </c>
      <c r="AQ16" s="77">
        <v>0</v>
      </c>
      <c r="AR16" s="77">
        <v>0</v>
      </c>
      <c r="AS16" s="77">
        <v>0</v>
      </c>
      <c r="AT16" s="77"/>
      <c r="AU16" s="77">
        <f t="shared" si="42"/>
        <v>9</v>
      </c>
      <c r="AV16" s="72">
        <f t="shared" si="43"/>
        <v>1</v>
      </c>
      <c r="AW16" s="72">
        <f t="shared" si="44"/>
        <v>0</v>
      </c>
      <c r="AX16" s="73">
        <f t="shared" si="45"/>
        <v>0</v>
      </c>
      <c r="BA16" s="94">
        <f t="shared" si="0"/>
        <v>843</v>
      </c>
      <c r="BB16" s="90">
        <f t="shared" si="1"/>
        <v>106</v>
      </c>
      <c r="BC16" s="39">
        <f t="shared" si="2"/>
        <v>715</v>
      </c>
      <c r="BD16" s="39">
        <f t="shared" si="3"/>
        <v>1</v>
      </c>
      <c r="BE16" s="39">
        <f t="shared" si="4"/>
        <v>7</v>
      </c>
      <c r="BF16" s="39">
        <f t="shared" si="5"/>
        <v>11</v>
      </c>
      <c r="BG16" s="39">
        <f t="shared" si="6"/>
        <v>3</v>
      </c>
      <c r="BH16" s="39">
        <f t="shared" si="7"/>
        <v>0</v>
      </c>
      <c r="BI16" s="39">
        <f t="shared" si="8"/>
        <v>843</v>
      </c>
      <c r="BJ16" s="54">
        <f t="shared" si="46"/>
        <v>0.9739027283511269</v>
      </c>
      <c r="BK16" s="55">
        <f t="shared" si="47"/>
        <v>0.12574139976275209</v>
      </c>
      <c r="BL16" s="56">
        <f t="shared" si="48"/>
        <v>1.3048635824436536E-2</v>
      </c>
    </row>
    <row r="17" spans="1:64" s="30" customFormat="1" ht="20.100000000000001" customHeight="1" thickBot="1" x14ac:dyDescent="0.3">
      <c r="A17" s="4" t="s">
        <v>84</v>
      </c>
      <c r="B17" s="43" t="s">
        <v>89</v>
      </c>
      <c r="C17" s="76">
        <v>3327</v>
      </c>
      <c r="D17" s="77">
        <v>2564</v>
      </c>
      <c r="E17" s="77">
        <v>502</v>
      </c>
      <c r="F17" s="77">
        <v>50</v>
      </c>
      <c r="G17" s="77">
        <v>66</v>
      </c>
      <c r="H17" s="77">
        <v>81</v>
      </c>
      <c r="I17" s="77">
        <v>57</v>
      </c>
      <c r="J17" s="77">
        <v>7</v>
      </c>
      <c r="K17" s="77">
        <f t="shared" ref="K17:K20" si="49">C17-J17</f>
        <v>3320</v>
      </c>
      <c r="L17" s="68">
        <f t="shared" si="31"/>
        <v>0.92155094679891791</v>
      </c>
      <c r="M17" s="68">
        <f t="shared" si="32"/>
        <v>0.77066426209798622</v>
      </c>
      <c r="N17" s="69">
        <f t="shared" si="33"/>
        <v>2.4346257889990983E-2</v>
      </c>
      <c r="O17" s="76">
        <v>3614</v>
      </c>
      <c r="P17" s="77">
        <v>0</v>
      </c>
      <c r="Q17" s="77">
        <v>3500</v>
      </c>
      <c r="R17" s="77">
        <v>6</v>
      </c>
      <c r="S17" s="77">
        <v>43</v>
      </c>
      <c r="T17" s="77">
        <v>49</v>
      </c>
      <c r="U17" s="77">
        <v>16</v>
      </c>
      <c r="V17" s="77">
        <v>0</v>
      </c>
      <c r="W17" s="77">
        <f>O17-V17</f>
        <v>3614</v>
      </c>
      <c r="X17" s="72">
        <f t="shared" si="35"/>
        <v>0.96845600442722746</v>
      </c>
      <c r="Y17" s="72">
        <f t="shared" si="36"/>
        <v>0</v>
      </c>
      <c r="Z17" s="73">
        <f t="shared" si="37"/>
        <v>1.3558384061981184E-2</v>
      </c>
      <c r="AA17" s="76">
        <v>4002</v>
      </c>
      <c r="AB17" s="77">
        <v>0</v>
      </c>
      <c r="AC17" s="77">
        <v>3906</v>
      </c>
      <c r="AD17" s="77">
        <v>8</v>
      </c>
      <c r="AE17" s="77">
        <v>21</v>
      </c>
      <c r="AF17" s="77">
        <v>49</v>
      </c>
      <c r="AG17" s="77">
        <v>18</v>
      </c>
      <c r="AH17" s="77">
        <v>0</v>
      </c>
      <c r="AI17" s="77">
        <f t="shared" si="38"/>
        <v>4002</v>
      </c>
      <c r="AJ17" s="72">
        <f t="shared" si="39"/>
        <v>0.97601199400299854</v>
      </c>
      <c r="AK17" s="72">
        <f t="shared" si="40"/>
        <v>0</v>
      </c>
      <c r="AL17" s="73">
        <f t="shared" si="41"/>
        <v>1.2243878060969516E-2</v>
      </c>
      <c r="AM17" s="76">
        <v>50</v>
      </c>
      <c r="AN17" s="77">
        <v>29</v>
      </c>
      <c r="AO17" s="77">
        <v>17</v>
      </c>
      <c r="AP17" s="77">
        <v>1</v>
      </c>
      <c r="AQ17" s="77">
        <v>1</v>
      </c>
      <c r="AR17" s="77">
        <v>0</v>
      </c>
      <c r="AS17" s="77">
        <v>2</v>
      </c>
      <c r="AT17" s="77">
        <v>0</v>
      </c>
      <c r="AU17" s="77">
        <f t="shared" si="42"/>
        <v>50</v>
      </c>
      <c r="AV17" s="72">
        <f t="shared" si="43"/>
        <v>0.92</v>
      </c>
      <c r="AW17" s="72">
        <f t="shared" si="44"/>
        <v>0.57999999999999996</v>
      </c>
      <c r="AX17" s="73">
        <f t="shared" si="45"/>
        <v>0</v>
      </c>
      <c r="BA17" s="94">
        <f t="shared" si="0"/>
        <v>10943</v>
      </c>
      <c r="BB17" s="90">
        <f t="shared" si="1"/>
        <v>2564</v>
      </c>
      <c r="BC17" s="39">
        <f t="shared" si="2"/>
        <v>7908</v>
      </c>
      <c r="BD17" s="39">
        <f t="shared" si="3"/>
        <v>64</v>
      </c>
      <c r="BE17" s="39">
        <f t="shared" si="4"/>
        <v>130</v>
      </c>
      <c r="BF17" s="39">
        <f t="shared" si="5"/>
        <v>179</v>
      </c>
      <c r="BG17" s="39">
        <f t="shared" si="6"/>
        <v>91</v>
      </c>
      <c r="BH17" s="39">
        <f t="shared" si="7"/>
        <v>7</v>
      </c>
      <c r="BI17" s="39">
        <f t="shared" si="8"/>
        <v>10936</v>
      </c>
      <c r="BJ17" s="54">
        <f t="shared" si="46"/>
        <v>0.95695878643881938</v>
      </c>
      <c r="BK17" s="55">
        <f t="shared" si="47"/>
        <v>0.23430503518230833</v>
      </c>
      <c r="BL17" s="56">
        <f t="shared" si="48"/>
        <v>1.6357488805629171E-2</v>
      </c>
    </row>
    <row r="18" spans="1:64" s="30" customFormat="1" ht="20.100000000000001" customHeight="1" thickBot="1" x14ac:dyDescent="0.3">
      <c r="A18" s="4" t="s">
        <v>84</v>
      </c>
      <c r="B18" s="43" t="s">
        <v>58</v>
      </c>
      <c r="C18" s="76">
        <v>21667</v>
      </c>
      <c r="D18" s="77">
        <v>13485</v>
      </c>
      <c r="E18" s="77">
        <v>5708</v>
      </c>
      <c r="F18" s="77">
        <v>139</v>
      </c>
      <c r="G18" s="77">
        <v>429</v>
      </c>
      <c r="H18" s="77">
        <v>491</v>
      </c>
      <c r="I18" s="77">
        <v>480</v>
      </c>
      <c r="J18" s="77">
        <v>935</v>
      </c>
      <c r="K18" s="77">
        <f t="shared" si="49"/>
        <v>20732</v>
      </c>
      <c r="L18" s="68">
        <f t="shared" si="31"/>
        <v>0.88581714127474964</v>
      </c>
      <c r="M18" s="68">
        <f t="shared" si="32"/>
        <v>0.62237504038399405</v>
      </c>
      <c r="N18" s="69">
        <f t="shared" si="33"/>
        <v>2.2661189827848802E-2</v>
      </c>
      <c r="O18" s="76">
        <v>25835</v>
      </c>
      <c r="P18" s="77">
        <v>0</v>
      </c>
      <c r="Q18" s="77">
        <v>23151</v>
      </c>
      <c r="R18" s="77">
        <v>61</v>
      </c>
      <c r="S18" s="77">
        <v>348</v>
      </c>
      <c r="T18" s="77">
        <v>861</v>
      </c>
      <c r="U18" s="77">
        <v>243</v>
      </c>
      <c r="V18" s="77">
        <v>1171</v>
      </c>
      <c r="W18" s="77">
        <f t="shared" ref="W18:W29" si="50">O18-V18</f>
        <v>24664</v>
      </c>
      <c r="X18" s="72">
        <f t="shared" si="35"/>
        <v>0.89610992839171666</v>
      </c>
      <c r="Y18" s="72">
        <f t="shared" si="36"/>
        <v>0</v>
      </c>
      <c r="Z18" s="73">
        <f t="shared" si="37"/>
        <v>3.3326882136636343E-2</v>
      </c>
      <c r="AA18" s="76">
        <v>8937</v>
      </c>
      <c r="AB18" s="77">
        <v>0</v>
      </c>
      <c r="AC18" s="77">
        <v>8173</v>
      </c>
      <c r="AD18" s="77">
        <v>15</v>
      </c>
      <c r="AE18" s="77">
        <v>80</v>
      </c>
      <c r="AF18" s="77">
        <v>232</v>
      </c>
      <c r="AG18" s="77">
        <v>142</v>
      </c>
      <c r="AH18" s="77">
        <v>295</v>
      </c>
      <c r="AI18" s="77">
        <f t="shared" si="38"/>
        <v>8642</v>
      </c>
      <c r="AJ18" s="72">
        <f t="shared" si="39"/>
        <v>0.91451270001118945</v>
      </c>
      <c r="AK18" s="72">
        <f t="shared" si="40"/>
        <v>0</v>
      </c>
      <c r="AL18" s="73">
        <f t="shared" si="41"/>
        <v>2.5959494237439856E-2</v>
      </c>
      <c r="AM18" s="76">
        <v>711</v>
      </c>
      <c r="AN18" s="77">
        <v>194</v>
      </c>
      <c r="AO18" s="77">
        <v>333</v>
      </c>
      <c r="AP18" s="77">
        <v>6</v>
      </c>
      <c r="AQ18" s="77">
        <v>21</v>
      </c>
      <c r="AR18" s="77">
        <v>25</v>
      </c>
      <c r="AS18" s="77">
        <v>64</v>
      </c>
      <c r="AT18" s="77">
        <v>68</v>
      </c>
      <c r="AU18" s="77">
        <f t="shared" si="42"/>
        <v>643</v>
      </c>
      <c r="AV18" s="72">
        <f t="shared" si="43"/>
        <v>0.7412095639943741</v>
      </c>
      <c r="AW18" s="72">
        <f t="shared" si="44"/>
        <v>0.27285513361462727</v>
      </c>
      <c r="AX18" s="73">
        <f t="shared" si="45"/>
        <v>3.5161744022503515E-2</v>
      </c>
      <c r="BA18" s="94">
        <f t="shared" si="0"/>
        <v>56439</v>
      </c>
      <c r="BB18" s="90">
        <f t="shared" si="1"/>
        <v>13485</v>
      </c>
      <c r="BC18" s="39">
        <f t="shared" si="2"/>
        <v>37032</v>
      </c>
      <c r="BD18" s="39">
        <f t="shared" si="3"/>
        <v>215</v>
      </c>
      <c r="BE18" s="39">
        <f t="shared" si="4"/>
        <v>857</v>
      </c>
      <c r="BF18" s="39">
        <f t="shared" si="5"/>
        <v>1584</v>
      </c>
      <c r="BG18" s="39">
        <f t="shared" si="6"/>
        <v>865</v>
      </c>
      <c r="BH18" s="39">
        <f t="shared" si="7"/>
        <v>2401</v>
      </c>
      <c r="BI18" s="39">
        <f t="shared" si="8"/>
        <v>54038</v>
      </c>
      <c r="BJ18" s="54">
        <f t="shared" si="46"/>
        <v>0.89507255621113058</v>
      </c>
      <c r="BK18" s="55">
        <f t="shared" si="47"/>
        <v>0.23893052676340829</v>
      </c>
      <c r="BL18" s="56">
        <f t="shared" si="48"/>
        <v>2.8065699250518258E-2</v>
      </c>
    </row>
    <row r="19" spans="1:64" s="30" customFormat="1" ht="20.100000000000001" customHeight="1" thickBot="1" x14ac:dyDescent="0.3">
      <c r="A19" s="4" t="s">
        <v>84</v>
      </c>
      <c r="B19" s="43" t="s">
        <v>59</v>
      </c>
      <c r="C19" s="76">
        <v>8059</v>
      </c>
      <c r="D19" s="77">
        <v>4815</v>
      </c>
      <c r="E19" s="77">
        <v>1992</v>
      </c>
      <c r="F19" s="77">
        <v>150</v>
      </c>
      <c r="G19" s="77">
        <v>238</v>
      </c>
      <c r="H19" s="77">
        <v>452</v>
      </c>
      <c r="I19" s="77">
        <v>191</v>
      </c>
      <c r="J19" s="77">
        <v>224</v>
      </c>
      <c r="K19" s="77">
        <v>7835</v>
      </c>
      <c r="L19" s="68">
        <v>0.86879387364390559</v>
      </c>
      <c r="M19" s="68">
        <v>0.61455009572431396</v>
      </c>
      <c r="N19" s="69">
        <v>5.7689853222718572E-2</v>
      </c>
      <c r="O19" s="76">
        <v>7035</v>
      </c>
      <c r="P19" s="77">
        <v>0</v>
      </c>
      <c r="Q19" s="77">
        <v>6440</v>
      </c>
      <c r="R19" s="77">
        <v>7</v>
      </c>
      <c r="S19" s="77">
        <v>120</v>
      </c>
      <c r="T19" s="77">
        <v>358</v>
      </c>
      <c r="U19" s="77">
        <v>96</v>
      </c>
      <c r="V19" s="77">
        <v>9</v>
      </c>
      <c r="W19" s="77">
        <v>7026</v>
      </c>
      <c r="X19" s="72">
        <v>0.91659550241958443</v>
      </c>
      <c r="Y19" s="72">
        <v>0</v>
      </c>
      <c r="Z19" s="73">
        <v>5.0953600910902362E-2</v>
      </c>
      <c r="AA19" s="76">
        <v>3386</v>
      </c>
      <c r="AB19" s="77">
        <v>0</v>
      </c>
      <c r="AC19" s="77">
        <v>3097</v>
      </c>
      <c r="AD19" s="77">
        <v>1</v>
      </c>
      <c r="AE19" s="77">
        <v>64</v>
      </c>
      <c r="AF19" s="77">
        <v>156</v>
      </c>
      <c r="AG19" s="77">
        <v>64</v>
      </c>
      <c r="AH19" s="77">
        <v>5</v>
      </c>
      <c r="AI19" s="77">
        <v>3381</v>
      </c>
      <c r="AJ19" s="72">
        <v>0.91600118308192846</v>
      </c>
      <c r="AK19" s="72">
        <v>0</v>
      </c>
      <c r="AL19" s="73">
        <v>4.6140195208518191E-2</v>
      </c>
      <c r="AM19" s="76">
        <v>1121</v>
      </c>
      <c r="AN19" s="77">
        <v>338</v>
      </c>
      <c r="AO19" s="77">
        <v>467</v>
      </c>
      <c r="AP19" s="77">
        <v>11</v>
      </c>
      <c r="AQ19" s="77">
        <v>33</v>
      </c>
      <c r="AR19" s="77">
        <v>138</v>
      </c>
      <c r="AS19" s="77">
        <v>35</v>
      </c>
      <c r="AT19" s="77">
        <v>78</v>
      </c>
      <c r="AU19" s="77">
        <v>1043</v>
      </c>
      <c r="AV19" s="72">
        <v>0.77181208053691275</v>
      </c>
      <c r="AW19" s="72">
        <v>0.32406519654841803</v>
      </c>
      <c r="AX19" s="73">
        <v>0.13231064237775647</v>
      </c>
      <c r="BA19" s="94">
        <f t="shared" si="0"/>
        <v>18480</v>
      </c>
      <c r="BB19" s="90">
        <f t="shared" si="1"/>
        <v>4815</v>
      </c>
      <c r="BC19" s="39">
        <f t="shared" si="2"/>
        <v>11529</v>
      </c>
      <c r="BD19" s="39">
        <f t="shared" si="3"/>
        <v>158</v>
      </c>
      <c r="BE19" s="39">
        <f t="shared" si="4"/>
        <v>422</v>
      </c>
      <c r="BF19" s="39">
        <f t="shared" si="5"/>
        <v>966</v>
      </c>
      <c r="BG19" s="39">
        <f t="shared" si="6"/>
        <v>351</v>
      </c>
      <c r="BH19" s="39">
        <f t="shared" si="7"/>
        <v>238</v>
      </c>
      <c r="BI19" s="39">
        <f t="shared" si="8"/>
        <v>18242</v>
      </c>
      <c r="BJ19" s="54">
        <f t="shared" si="46"/>
        <v>0.88441558441558443</v>
      </c>
      <c r="BK19" s="55">
        <f t="shared" si="47"/>
        <v>0.26055194805194803</v>
      </c>
      <c r="BL19" s="56">
        <f t="shared" si="48"/>
        <v>5.2272727272727269E-2</v>
      </c>
    </row>
    <row r="20" spans="1:64" s="30" customFormat="1" ht="20.100000000000001" customHeight="1" thickBot="1" x14ac:dyDescent="0.3">
      <c r="A20" s="4" t="s">
        <v>84</v>
      </c>
      <c r="B20" s="44" t="s">
        <v>60</v>
      </c>
      <c r="C20" s="76">
        <v>109</v>
      </c>
      <c r="D20" s="77">
        <v>28</v>
      </c>
      <c r="E20" s="77">
        <v>69</v>
      </c>
      <c r="F20" s="77">
        <v>2</v>
      </c>
      <c r="G20" s="77">
        <v>2</v>
      </c>
      <c r="H20" s="77">
        <v>7</v>
      </c>
      <c r="I20" s="77">
        <v>1</v>
      </c>
      <c r="J20" s="77">
        <v>0</v>
      </c>
      <c r="K20" s="77">
        <f t="shared" si="49"/>
        <v>109</v>
      </c>
      <c r="L20" s="68">
        <f t="shared" si="31"/>
        <v>0.88990825688073394</v>
      </c>
      <c r="M20" s="68">
        <f t="shared" si="32"/>
        <v>0.25688073394495414</v>
      </c>
      <c r="N20" s="69">
        <f t="shared" si="33"/>
        <v>6.4220183486238536E-2</v>
      </c>
      <c r="O20" s="76">
        <v>81</v>
      </c>
      <c r="P20" s="77">
        <v>0</v>
      </c>
      <c r="Q20" s="77">
        <v>67</v>
      </c>
      <c r="R20" s="77">
        <v>0</v>
      </c>
      <c r="S20" s="77">
        <v>0</v>
      </c>
      <c r="T20" s="77">
        <v>12</v>
      </c>
      <c r="U20" s="77">
        <v>2</v>
      </c>
      <c r="V20" s="77">
        <v>0</v>
      </c>
      <c r="W20" s="77">
        <f t="shared" si="50"/>
        <v>81</v>
      </c>
      <c r="X20" s="72">
        <f t="shared" si="35"/>
        <v>0.8271604938271605</v>
      </c>
      <c r="Y20" s="72">
        <f t="shared" si="36"/>
        <v>0</v>
      </c>
      <c r="Z20" s="73">
        <f t="shared" si="37"/>
        <v>0.14814814814814814</v>
      </c>
      <c r="AA20" s="76">
        <v>161</v>
      </c>
      <c r="AB20" s="77">
        <v>1</v>
      </c>
      <c r="AC20" s="77">
        <v>119</v>
      </c>
      <c r="AD20" s="77">
        <v>0</v>
      </c>
      <c r="AE20" s="77">
        <v>8</v>
      </c>
      <c r="AF20" s="77">
        <v>23</v>
      </c>
      <c r="AG20" s="77">
        <v>6</v>
      </c>
      <c r="AH20" s="77"/>
      <c r="AI20" s="77">
        <f t="shared" si="38"/>
        <v>161</v>
      </c>
      <c r="AJ20" s="72">
        <f t="shared" si="39"/>
        <v>0.74534161490683226</v>
      </c>
      <c r="AK20" s="72">
        <f t="shared" si="40"/>
        <v>6.2111801242236021E-3</v>
      </c>
      <c r="AL20" s="73">
        <f t="shared" si="41"/>
        <v>0.14285714285714285</v>
      </c>
      <c r="AM20" s="76">
        <v>7</v>
      </c>
      <c r="AN20" s="77">
        <v>0</v>
      </c>
      <c r="AO20" s="77">
        <v>3</v>
      </c>
      <c r="AP20" s="77">
        <v>0</v>
      </c>
      <c r="AQ20" s="77">
        <v>2</v>
      </c>
      <c r="AR20" s="77">
        <v>0</v>
      </c>
      <c r="AS20" s="77">
        <v>2</v>
      </c>
      <c r="AT20" s="77">
        <v>0</v>
      </c>
      <c r="AU20" s="77">
        <f t="shared" si="42"/>
        <v>7</v>
      </c>
      <c r="AV20" s="72">
        <f t="shared" si="43"/>
        <v>0.42857142857142855</v>
      </c>
      <c r="AW20" s="72">
        <f t="shared" si="44"/>
        <v>0</v>
      </c>
      <c r="AX20" s="73">
        <f>AR20/AM20</f>
        <v>0</v>
      </c>
      <c r="BA20" s="95">
        <f t="shared" si="0"/>
        <v>351</v>
      </c>
      <c r="BB20" s="91">
        <f t="shared" si="1"/>
        <v>29</v>
      </c>
      <c r="BC20" s="40">
        <f t="shared" si="2"/>
        <v>255</v>
      </c>
      <c r="BD20" s="40">
        <f t="shared" si="3"/>
        <v>2</v>
      </c>
      <c r="BE20" s="40">
        <f t="shared" si="4"/>
        <v>10</v>
      </c>
      <c r="BF20" s="40">
        <f t="shared" si="5"/>
        <v>42</v>
      </c>
      <c r="BG20" s="40">
        <f t="shared" si="6"/>
        <v>9</v>
      </c>
      <c r="BH20" s="40">
        <f t="shared" si="7"/>
        <v>0</v>
      </c>
      <c r="BI20" s="40">
        <f t="shared" si="8"/>
        <v>351</v>
      </c>
      <c r="BJ20" s="54">
        <f t="shared" si="46"/>
        <v>0.80911680911680917</v>
      </c>
      <c r="BK20" s="55">
        <f t="shared" si="47"/>
        <v>8.2621082621082614E-2</v>
      </c>
      <c r="BL20" s="56">
        <f t="shared" si="48"/>
        <v>0.11965811965811966</v>
      </c>
    </row>
    <row r="21" spans="1:64" s="35" customFormat="1" ht="20.100000000000001" customHeight="1" thickBot="1" x14ac:dyDescent="0.3">
      <c r="A21" s="32" t="s">
        <v>86</v>
      </c>
      <c r="B21" s="45" t="s">
        <v>0</v>
      </c>
      <c r="C21" s="78">
        <f>SUM(C13:C20)</f>
        <v>35129</v>
      </c>
      <c r="D21" s="79">
        <f t="shared" ref="D21:G21" si="51">SUM(D13:D20)</f>
        <v>22514</v>
      </c>
      <c r="E21" s="79">
        <f t="shared" si="51"/>
        <v>8428</v>
      </c>
      <c r="F21" s="79">
        <f t="shared" si="51"/>
        <v>364</v>
      </c>
      <c r="G21" s="79">
        <f t="shared" si="51"/>
        <v>794</v>
      </c>
      <c r="H21" s="80">
        <f>SUM(H13:H20)</f>
        <v>1103</v>
      </c>
      <c r="I21" s="79">
        <f t="shared" ref="I21:J21" si="52">SUM(I13:I20)</f>
        <v>760</v>
      </c>
      <c r="J21" s="79">
        <f t="shared" si="52"/>
        <v>1168</v>
      </c>
      <c r="K21" s="80">
        <f>SUM(K13:K20)</f>
        <v>33959</v>
      </c>
      <c r="L21" s="60">
        <f t="shared" si="31"/>
        <v>0.88081072618064848</v>
      </c>
      <c r="M21" s="60">
        <f t="shared" si="32"/>
        <v>0.64089498704773828</v>
      </c>
      <c r="N21" s="57">
        <f t="shared" si="33"/>
        <v>3.1398559594636909E-2</v>
      </c>
      <c r="O21" s="78">
        <f t="shared" ref="O21:V21" si="53">SUM(O13:O20)</f>
        <v>38976</v>
      </c>
      <c r="P21" s="79">
        <f t="shared" si="53"/>
        <v>20</v>
      </c>
      <c r="Q21" s="79">
        <f t="shared" si="53"/>
        <v>35270</v>
      </c>
      <c r="R21" s="79">
        <f t="shared" si="53"/>
        <v>82</v>
      </c>
      <c r="S21" s="79">
        <f t="shared" si="53"/>
        <v>552</v>
      </c>
      <c r="T21" s="79">
        <f t="shared" si="53"/>
        <v>1352</v>
      </c>
      <c r="U21" s="79">
        <f t="shared" si="53"/>
        <v>371</v>
      </c>
      <c r="V21" s="80">
        <f t="shared" si="53"/>
        <v>1181</v>
      </c>
      <c r="W21" s="79">
        <f t="shared" si="50"/>
        <v>37795</v>
      </c>
      <c r="X21" s="34">
        <f t="shared" si="35"/>
        <v>0.90542898193760257</v>
      </c>
      <c r="Y21" s="34">
        <f t="shared" si="36"/>
        <v>5.1313628899835799E-4</v>
      </c>
      <c r="Z21" s="46">
        <f t="shared" si="37"/>
        <v>3.4688013136288998E-2</v>
      </c>
      <c r="AA21" s="78">
        <f t="shared" ref="AA21:AH21" si="54">SUM(AA13:AA20)</f>
        <v>17767</v>
      </c>
      <c r="AB21" s="79">
        <f t="shared" si="54"/>
        <v>1</v>
      </c>
      <c r="AC21" s="79">
        <f t="shared" si="54"/>
        <v>16707</v>
      </c>
      <c r="AD21" s="79">
        <f t="shared" si="54"/>
        <v>25</v>
      </c>
      <c r="AE21" s="79">
        <f t="shared" si="54"/>
        <v>190</v>
      </c>
      <c r="AF21" s="79">
        <f t="shared" si="54"/>
        <v>523</v>
      </c>
      <c r="AG21" s="79">
        <f t="shared" si="54"/>
        <v>248</v>
      </c>
      <c r="AH21" s="79">
        <f t="shared" si="54"/>
        <v>300</v>
      </c>
      <c r="AI21" s="79">
        <f t="shared" si="38"/>
        <v>17467</v>
      </c>
      <c r="AJ21" s="34">
        <f t="shared" si="39"/>
        <v>0.9403951145381888</v>
      </c>
      <c r="AK21" s="34">
        <f t="shared" si="40"/>
        <v>5.6284122249113527E-5</v>
      </c>
      <c r="AL21" s="46">
        <f t="shared" si="41"/>
        <v>2.9436595936286374E-2</v>
      </c>
      <c r="AM21" s="78">
        <f t="shared" ref="AM21:AT21" si="55">SUM(AM13:AM20)</f>
        <v>2266</v>
      </c>
      <c r="AN21" s="79">
        <f t="shared" si="55"/>
        <v>611</v>
      </c>
      <c r="AO21" s="79">
        <f t="shared" si="55"/>
        <v>879</v>
      </c>
      <c r="AP21" s="79">
        <f t="shared" si="55"/>
        <v>19</v>
      </c>
      <c r="AQ21" s="79">
        <f t="shared" si="55"/>
        <v>60</v>
      </c>
      <c r="AR21" s="79">
        <f t="shared" si="55"/>
        <v>170</v>
      </c>
      <c r="AS21" s="79">
        <f t="shared" si="55"/>
        <v>103</v>
      </c>
      <c r="AT21" s="79">
        <f t="shared" si="55"/>
        <v>146</v>
      </c>
      <c r="AU21" s="79">
        <f>SUM(AU13:AU20)</f>
        <v>2120</v>
      </c>
      <c r="AV21" s="34">
        <f t="shared" si="43"/>
        <v>0.6575463371579876</v>
      </c>
      <c r="AW21" s="34">
        <f t="shared" si="44"/>
        <v>0.26963812886142985</v>
      </c>
      <c r="AX21" s="46">
        <f t="shared" ref="AX21:AX30" si="56">AR21/AM21</f>
        <v>7.5022065313327446E-2</v>
      </c>
      <c r="BA21" s="84">
        <f t="shared" si="0"/>
        <v>91872</v>
      </c>
      <c r="BB21" s="92">
        <f t="shared" si="1"/>
        <v>22535</v>
      </c>
      <c r="BC21" s="86">
        <f t="shared" si="2"/>
        <v>60405</v>
      </c>
      <c r="BD21" s="86">
        <f t="shared" si="3"/>
        <v>471</v>
      </c>
      <c r="BE21" s="86">
        <f t="shared" si="4"/>
        <v>1536</v>
      </c>
      <c r="BF21" s="86">
        <f t="shared" si="5"/>
        <v>2978</v>
      </c>
      <c r="BG21" s="86">
        <f t="shared" si="6"/>
        <v>1379</v>
      </c>
      <c r="BH21" s="86">
        <f t="shared" si="7"/>
        <v>2649</v>
      </c>
      <c r="BI21" s="87">
        <f t="shared" si="8"/>
        <v>89221</v>
      </c>
      <c r="BJ21" s="85">
        <f t="shared" si="46"/>
        <v>0.90277777777777779</v>
      </c>
      <c r="BK21" s="52">
        <f t="shared" si="47"/>
        <v>0.24528692093347265</v>
      </c>
      <c r="BL21" s="53">
        <f t="shared" si="48"/>
        <v>3.2414663880181119E-2</v>
      </c>
    </row>
    <row r="22" spans="1:64" s="30" customFormat="1" ht="20.100000000000001" customHeight="1" thickBot="1" x14ac:dyDescent="0.3">
      <c r="A22" s="4">
        <v>2018</v>
      </c>
      <c r="B22" s="42" t="s">
        <v>88</v>
      </c>
      <c r="C22" s="76">
        <f t="shared" ref="C22:K22" si="57">(C4+C13)</f>
        <v>1056</v>
      </c>
      <c r="D22" s="77">
        <f t="shared" si="57"/>
        <v>921</v>
      </c>
      <c r="E22" s="77">
        <f t="shared" si="57"/>
        <v>63</v>
      </c>
      <c r="F22" s="77">
        <f t="shared" si="57"/>
        <v>5</v>
      </c>
      <c r="G22" s="77">
        <f t="shared" si="57"/>
        <v>42</v>
      </c>
      <c r="H22" s="77">
        <f t="shared" si="57"/>
        <v>3</v>
      </c>
      <c r="I22" s="77">
        <f t="shared" si="57"/>
        <v>16</v>
      </c>
      <c r="J22" s="77">
        <f t="shared" si="57"/>
        <v>7</v>
      </c>
      <c r="K22" s="77">
        <f t="shared" si="57"/>
        <v>1049</v>
      </c>
      <c r="L22" s="61">
        <f t="shared" si="31"/>
        <v>0.93181818181818177</v>
      </c>
      <c r="M22" s="61">
        <f t="shared" si="32"/>
        <v>0.87215909090909094</v>
      </c>
      <c r="N22" s="58">
        <f t="shared" si="33"/>
        <v>2.840909090909091E-3</v>
      </c>
      <c r="O22" s="76">
        <f t="shared" ref="O22:V29" si="58">(O4+O13)</f>
        <v>989</v>
      </c>
      <c r="P22" s="77">
        <f t="shared" si="58"/>
        <v>0</v>
      </c>
      <c r="Q22" s="77">
        <f t="shared" si="58"/>
        <v>925</v>
      </c>
      <c r="R22" s="77">
        <f t="shared" si="58"/>
        <v>1</v>
      </c>
      <c r="S22" s="77">
        <f t="shared" si="58"/>
        <v>50</v>
      </c>
      <c r="T22" s="77">
        <f t="shared" si="58"/>
        <v>2</v>
      </c>
      <c r="U22" s="77">
        <f t="shared" si="58"/>
        <v>9</v>
      </c>
      <c r="V22" s="77">
        <f t="shared" si="58"/>
        <v>2</v>
      </c>
      <c r="W22" s="77">
        <f t="shared" si="50"/>
        <v>987</v>
      </c>
      <c r="X22" s="33">
        <f t="shared" si="35"/>
        <v>0.93528816986855412</v>
      </c>
      <c r="Y22" s="33">
        <f t="shared" si="36"/>
        <v>0</v>
      </c>
      <c r="Z22" s="47">
        <f t="shared" si="37"/>
        <v>2.0222446916076846E-3</v>
      </c>
      <c r="AA22" s="76">
        <f t="shared" ref="AA22:AI22" si="59">(AA4+AA13)</f>
        <v>668</v>
      </c>
      <c r="AB22" s="77">
        <f t="shared" si="59"/>
        <v>1</v>
      </c>
      <c r="AC22" s="77">
        <f t="shared" si="59"/>
        <v>622</v>
      </c>
      <c r="AD22" s="77">
        <f t="shared" si="59"/>
        <v>0</v>
      </c>
      <c r="AE22" s="77">
        <f t="shared" si="59"/>
        <v>26</v>
      </c>
      <c r="AF22" s="77">
        <f t="shared" si="59"/>
        <v>7</v>
      </c>
      <c r="AG22" s="77">
        <f t="shared" si="59"/>
        <v>15</v>
      </c>
      <c r="AH22" s="77">
        <f t="shared" si="59"/>
        <v>0</v>
      </c>
      <c r="AI22" s="77">
        <f t="shared" si="59"/>
        <v>668</v>
      </c>
      <c r="AJ22" s="33">
        <f t="shared" si="39"/>
        <v>0.93263473053892221</v>
      </c>
      <c r="AK22" s="33">
        <f t="shared" si="40"/>
        <v>1.4970059880239522E-3</v>
      </c>
      <c r="AL22" s="47">
        <f t="shared" si="41"/>
        <v>1.0479041916167664E-2</v>
      </c>
      <c r="AM22" s="76">
        <f t="shared" ref="AM22:AT29" si="60">(AM4+AM13)</f>
        <v>15</v>
      </c>
      <c r="AN22" s="77">
        <f t="shared" si="60"/>
        <v>2</v>
      </c>
      <c r="AO22" s="77">
        <f t="shared" si="60"/>
        <v>11</v>
      </c>
      <c r="AP22" s="77">
        <f t="shared" si="60"/>
        <v>0</v>
      </c>
      <c r="AQ22" s="77">
        <f t="shared" si="60"/>
        <v>1</v>
      </c>
      <c r="AR22" s="77">
        <f t="shared" si="60"/>
        <v>0</v>
      </c>
      <c r="AS22" s="77">
        <f t="shared" si="60"/>
        <v>0</v>
      </c>
      <c r="AT22" s="77">
        <f t="shared" si="60"/>
        <v>0</v>
      </c>
      <c r="AU22" s="77">
        <f t="shared" ref="AU22:AU29" si="61">AM22-AT22</f>
        <v>15</v>
      </c>
      <c r="AV22" s="33">
        <f t="shared" si="43"/>
        <v>0.8666666666666667</v>
      </c>
      <c r="AW22" s="33">
        <f t="shared" si="44"/>
        <v>0.13333333333333333</v>
      </c>
      <c r="AX22" s="47">
        <f t="shared" si="56"/>
        <v>0</v>
      </c>
      <c r="BA22" s="96">
        <f t="shared" si="0"/>
        <v>2713</v>
      </c>
      <c r="BB22" s="93">
        <f t="shared" si="1"/>
        <v>922</v>
      </c>
      <c r="BC22" s="41">
        <f t="shared" si="2"/>
        <v>1610</v>
      </c>
      <c r="BD22" s="41">
        <f t="shared" si="3"/>
        <v>6</v>
      </c>
      <c r="BE22" s="41">
        <f t="shared" si="4"/>
        <v>118</v>
      </c>
      <c r="BF22" s="41">
        <f t="shared" si="5"/>
        <v>12</v>
      </c>
      <c r="BG22" s="41">
        <f t="shared" si="6"/>
        <v>40</v>
      </c>
      <c r="BH22" s="41">
        <f t="shared" si="7"/>
        <v>9</v>
      </c>
      <c r="BI22" s="41">
        <f t="shared" si="8"/>
        <v>2704</v>
      </c>
      <c r="BJ22" s="54">
        <f>(BB22+BC22)/BA22</f>
        <v>0.93328418724659046</v>
      </c>
      <c r="BK22" s="55">
        <f>BB22/BA22</f>
        <v>0.33984518982676004</v>
      </c>
      <c r="BL22" s="56">
        <f>BF22/BA22</f>
        <v>4.4231478068558795E-3</v>
      </c>
    </row>
    <row r="23" spans="1:64" s="30" customFormat="1" ht="20.100000000000001" customHeight="1" thickBot="1" x14ac:dyDescent="0.3">
      <c r="A23" s="4">
        <v>2018</v>
      </c>
      <c r="B23" s="43" t="s">
        <v>55</v>
      </c>
      <c r="C23" s="76">
        <f t="shared" ref="C23:K23" si="62">(C5+C14)</f>
        <v>2027</v>
      </c>
      <c r="D23" s="77">
        <f t="shared" si="62"/>
        <v>1415</v>
      </c>
      <c r="E23" s="77">
        <f t="shared" si="62"/>
        <v>316</v>
      </c>
      <c r="F23" s="77">
        <f t="shared" si="62"/>
        <v>16</v>
      </c>
      <c r="G23" s="77">
        <f t="shared" si="62"/>
        <v>55</v>
      </c>
      <c r="H23" s="77">
        <f t="shared" si="62"/>
        <v>144</v>
      </c>
      <c r="I23" s="77">
        <f t="shared" si="62"/>
        <v>81</v>
      </c>
      <c r="J23" s="77">
        <f t="shared" si="62"/>
        <v>0</v>
      </c>
      <c r="K23" s="77">
        <f t="shared" si="62"/>
        <v>2027</v>
      </c>
      <c r="L23" s="61">
        <f t="shared" si="31"/>
        <v>0.85397138628515046</v>
      </c>
      <c r="M23" s="61">
        <f t="shared" si="32"/>
        <v>0.69807597434632462</v>
      </c>
      <c r="N23" s="58">
        <f t="shared" si="33"/>
        <v>7.1040947212629504E-2</v>
      </c>
      <c r="O23" s="76">
        <f t="shared" si="58"/>
        <v>1813</v>
      </c>
      <c r="P23" s="77">
        <f t="shared" si="58"/>
        <v>0</v>
      </c>
      <c r="Q23" s="77">
        <f t="shared" si="58"/>
        <v>1629</v>
      </c>
      <c r="R23" s="77">
        <f t="shared" si="58"/>
        <v>9</v>
      </c>
      <c r="S23" s="77">
        <f t="shared" si="58"/>
        <v>31</v>
      </c>
      <c r="T23" s="77">
        <f t="shared" si="58"/>
        <v>119</v>
      </c>
      <c r="U23" s="77">
        <f t="shared" si="58"/>
        <v>25</v>
      </c>
      <c r="V23" s="77">
        <f t="shared" si="58"/>
        <v>0</v>
      </c>
      <c r="W23" s="77">
        <f t="shared" si="50"/>
        <v>1813</v>
      </c>
      <c r="X23" s="33">
        <f t="shared" si="35"/>
        <v>0.89851075565361282</v>
      </c>
      <c r="Y23" s="33">
        <f t="shared" si="36"/>
        <v>0</v>
      </c>
      <c r="Z23" s="47">
        <f t="shared" si="37"/>
        <v>6.5637065637065631E-2</v>
      </c>
      <c r="AA23" s="76">
        <f t="shared" ref="AA23:AI23" si="63">(AA5+AA14)</f>
        <v>1314</v>
      </c>
      <c r="AB23" s="77">
        <f t="shared" si="63"/>
        <v>0</v>
      </c>
      <c r="AC23" s="77">
        <f t="shared" si="63"/>
        <v>1196</v>
      </c>
      <c r="AD23" s="77">
        <f t="shared" si="63"/>
        <v>1</v>
      </c>
      <c r="AE23" s="77">
        <f t="shared" si="63"/>
        <v>8</v>
      </c>
      <c r="AF23" s="77">
        <f t="shared" si="63"/>
        <v>96</v>
      </c>
      <c r="AG23" s="77">
        <f t="shared" si="63"/>
        <v>13</v>
      </c>
      <c r="AH23" s="77">
        <f t="shared" si="63"/>
        <v>0</v>
      </c>
      <c r="AI23" s="77">
        <f t="shared" si="63"/>
        <v>1314</v>
      </c>
      <c r="AJ23" s="33">
        <f t="shared" si="39"/>
        <v>0.91019786910197864</v>
      </c>
      <c r="AK23" s="33">
        <f t="shared" si="40"/>
        <v>0</v>
      </c>
      <c r="AL23" s="47">
        <f t="shared" si="41"/>
        <v>7.3059360730593603E-2</v>
      </c>
      <c r="AM23" s="76">
        <f t="shared" si="60"/>
        <v>92</v>
      </c>
      <c r="AN23" s="77">
        <f t="shared" si="60"/>
        <v>50</v>
      </c>
      <c r="AO23" s="77">
        <f t="shared" si="60"/>
        <v>28</v>
      </c>
      <c r="AP23" s="77">
        <f t="shared" si="60"/>
        <v>0</v>
      </c>
      <c r="AQ23" s="77">
        <f t="shared" si="60"/>
        <v>1</v>
      </c>
      <c r="AR23" s="77">
        <f t="shared" si="60"/>
        <v>8</v>
      </c>
      <c r="AS23" s="77">
        <f t="shared" si="60"/>
        <v>4</v>
      </c>
      <c r="AT23" s="77">
        <f t="shared" si="60"/>
        <v>0</v>
      </c>
      <c r="AU23" s="77">
        <f t="shared" si="61"/>
        <v>92</v>
      </c>
      <c r="AV23" s="33">
        <f t="shared" si="43"/>
        <v>0.84782608695652173</v>
      </c>
      <c r="AW23" s="33">
        <f t="shared" si="44"/>
        <v>0.54347826086956519</v>
      </c>
      <c r="AX23" s="47">
        <f t="shared" si="56"/>
        <v>8.6956521739130432E-2</v>
      </c>
      <c r="BA23" s="94">
        <f t="shared" si="0"/>
        <v>5154</v>
      </c>
      <c r="BB23" s="90">
        <f t="shared" si="1"/>
        <v>1415</v>
      </c>
      <c r="BC23" s="39">
        <f t="shared" si="2"/>
        <v>3141</v>
      </c>
      <c r="BD23" s="39">
        <f t="shared" si="3"/>
        <v>26</v>
      </c>
      <c r="BE23" s="39">
        <f t="shared" si="4"/>
        <v>94</v>
      </c>
      <c r="BF23" s="39">
        <f t="shared" si="5"/>
        <v>359</v>
      </c>
      <c r="BG23" s="39">
        <f t="shared" si="6"/>
        <v>119</v>
      </c>
      <c r="BH23" s="39">
        <f t="shared" si="7"/>
        <v>0</v>
      </c>
      <c r="BI23" s="39">
        <f t="shared" si="8"/>
        <v>5154</v>
      </c>
      <c r="BJ23" s="54">
        <f t="shared" ref="BJ23:BJ30" si="64">(BB23+BC23)/BA23</f>
        <v>0.88397361272797825</v>
      </c>
      <c r="BK23" s="55">
        <f t="shared" ref="BK23:BK30" si="65">BB23/BA23</f>
        <v>0.27454404346138922</v>
      </c>
      <c r="BL23" s="56">
        <f t="shared" ref="BL23:BL30" si="66">BF23/BA23</f>
        <v>6.9654637175009707E-2</v>
      </c>
    </row>
    <row r="24" spans="1:64" s="30" customFormat="1" ht="20.100000000000001" customHeight="1" thickBot="1" x14ac:dyDescent="0.3">
      <c r="A24" s="4">
        <v>2018</v>
      </c>
      <c r="B24" s="43" t="s">
        <v>56</v>
      </c>
      <c r="C24" s="76">
        <f t="shared" ref="C24:K24" si="67">(C6+C15)</f>
        <v>663</v>
      </c>
      <c r="D24" s="77">
        <f t="shared" si="67"/>
        <v>551</v>
      </c>
      <c r="E24" s="77">
        <f t="shared" si="67"/>
        <v>30</v>
      </c>
      <c r="F24" s="77">
        <f t="shared" si="67"/>
        <v>17</v>
      </c>
      <c r="G24" s="77">
        <f t="shared" si="67"/>
        <v>22</v>
      </c>
      <c r="H24" s="77">
        <f t="shared" si="67"/>
        <v>16</v>
      </c>
      <c r="I24" s="77">
        <f t="shared" si="67"/>
        <v>12</v>
      </c>
      <c r="J24" s="77">
        <f t="shared" si="67"/>
        <v>5</v>
      </c>
      <c r="K24" s="77">
        <f t="shared" si="67"/>
        <v>656</v>
      </c>
      <c r="L24" s="61">
        <f t="shared" si="31"/>
        <v>0.87631975867269984</v>
      </c>
      <c r="M24" s="61">
        <f t="shared" si="32"/>
        <v>0.83107088989441935</v>
      </c>
      <c r="N24" s="58">
        <f t="shared" si="33"/>
        <v>2.4132730015082957E-2</v>
      </c>
      <c r="O24" s="76">
        <f t="shared" si="58"/>
        <v>1042</v>
      </c>
      <c r="P24" s="77">
        <f t="shared" si="58"/>
        <v>45</v>
      </c>
      <c r="Q24" s="77">
        <f t="shared" si="58"/>
        <v>841</v>
      </c>
      <c r="R24" s="77">
        <f t="shared" si="58"/>
        <v>0</v>
      </c>
      <c r="S24" s="77">
        <f t="shared" si="58"/>
        <v>8</v>
      </c>
      <c r="T24" s="77">
        <f t="shared" si="58"/>
        <v>4</v>
      </c>
      <c r="U24" s="77">
        <f t="shared" si="58"/>
        <v>1</v>
      </c>
      <c r="V24" s="77">
        <f t="shared" si="58"/>
        <v>0</v>
      </c>
      <c r="W24" s="77">
        <f t="shared" si="50"/>
        <v>1042</v>
      </c>
      <c r="X24" s="33">
        <f t="shared" si="35"/>
        <v>0.85028790786948172</v>
      </c>
      <c r="Y24" s="33">
        <f t="shared" si="36"/>
        <v>4.3186180422264873E-2</v>
      </c>
      <c r="Z24" s="47">
        <f t="shared" si="37"/>
        <v>3.838771593090211E-3</v>
      </c>
      <c r="AA24" s="76">
        <f t="shared" ref="AA24:AI24" si="68">(AA6+AA15)</f>
        <v>359</v>
      </c>
      <c r="AB24" s="77">
        <f t="shared" si="68"/>
        <v>12</v>
      </c>
      <c r="AC24" s="77">
        <f t="shared" si="68"/>
        <v>555</v>
      </c>
      <c r="AD24" s="77">
        <f t="shared" si="68"/>
        <v>1</v>
      </c>
      <c r="AE24" s="77">
        <f t="shared" si="68"/>
        <v>8</v>
      </c>
      <c r="AF24" s="77">
        <f t="shared" si="68"/>
        <v>9</v>
      </c>
      <c r="AG24" s="77">
        <f t="shared" si="68"/>
        <v>0</v>
      </c>
      <c r="AH24" s="77">
        <f t="shared" si="68"/>
        <v>0</v>
      </c>
      <c r="AI24" s="77">
        <f t="shared" si="68"/>
        <v>359</v>
      </c>
      <c r="AJ24" s="33">
        <f t="shared" si="39"/>
        <v>1.5793871866295264</v>
      </c>
      <c r="AK24" s="33">
        <f t="shared" si="40"/>
        <v>3.3426183844011144E-2</v>
      </c>
      <c r="AL24" s="47">
        <f t="shared" si="41"/>
        <v>2.5069637883008356E-2</v>
      </c>
      <c r="AM24" s="76">
        <f t="shared" si="60"/>
        <v>360</v>
      </c>
      <c r="AN24" s="77">
        <f t="shared" si="60"/>
        <v>26</v>
      </c>
      <c r="AO24" s="77">
        <f t="shared" si="60"/>
        <v>71</v>
      </c>
      <c r="AP24" s="77">
        <f t="shared" si="60"/>
        <v>2</v>
      </c>
      <c r="AQ24" s="77">
        <f t="shared" si="60"/>
        <v>2</v>
      </c>
      <c r="AR24" s="77">
        <f t="shared" si="60"/>
        <v>3</v>
      </c>
      <c r="AS24" s="77">
        <f t="shared" si="60"/>
        <v>0</v>
      </c>
      <c r="AT24" s="77">
        <f t="shared" si="60"/>
        <v>1</v>
      </c>
      <c r="AU24" s="77">
        <f t="shared" si="61"/>
        <v>359</v>
      </c>
      <c r="AV24" s="33">
        <f t="shared" si="43"/>
        <v>0.26944444444444443</v>
      </c>
      <c r="AW24" s="33">
        <f t="shared" si="44"/>
        <v>7.2222222222222215E-2</v>
      </c>
      <c r="AX24" s="47">
        <f t="shared" si="56"/>
        <v>8.3333333333333332E-3</v>
      </c>
      <c r="BA24" s="94">
        <f t="shared" si="0"/>
        <v>2064</v>
      </c>
      <c r="BB24" s="90">
        <f t="shared" si="1"/>
        <v>608</v>
      </c>
      <c r="BC24" s="39">
        <f t="shared" si="2"/>
        <v>1426</v>
      </c>
      <c r="BD24" s="39">
        <f t="shared" si="3"/>
        <v>18</v>
      </c>
      <c r="BE24" s="39">
        <f t="shared" si="4"/>
        <v>38</v>
      </c>
      <c r="BF24" s="39">
        <f t="shared" si="5"/>
        <v>29</v>
      </c>
      <c r="BG24" s="39">
        <f t="shared" si="6"/>
        <v>13</v>
      </c>
      <c r="BH24" s="39">
        <f t="shared" si="7"/>
        <v>5</v>
      </c>
      <c r="BI24" s="39">
        <f t="shared" si="8"/>
        <v>2057</v>
      </c>
      <c r="BJ24" s="54">
        <f t="shared" si="64"/>
        <v>0.98546511627906974</v>
      </c>
      <c r="BK24" s="55">
        <f t="shared" si="65"/>
        <v>0.29457364341085274</v>
      </c>
      <c r="BL24" s="56">
        <f t="shared" si="66"/>
        <v>1.4050387596899225E-2</v>
      </c>
    </row>
    <row r="25" spans="1:64" s="30" customFormat="1" ht="20.100000000000001" customHeight="1" thickBot="1" x14ac:dyDescent="0.3">
      <c r="A25" s="4">
        <v>2018</v>
      </c>
      <c r="B25" s="43" t="s">
        <v>57</v>
      </c>
      <c r="C25" s="76">
        <f t="shared" ref="C25:K25" si="69">(C7+C16)</f>
        <v>169</v>
      </c>
      <c r="D25" s="77">
        <f t="shared" si="69"/>
        <v>155</v>
      </c>
      <c r="E25" s="77">
        <f t="shared" si="69"/>
        <v>6</v>
      </c>
      <c r="F25" s="77">
        <f t="shared" si="69"/>
        <v>2</v>
      </c>
      <c r="G25" s="77">
        <f t="shared" si="69"/>
        <v>6</v>
      </c>
      <c r="H25" s="77">
        <f t="shared" si="69"/>
        <v>0</v>
      </c>
      <c r="I25" s="77">
        <f t="shared" si="69"/>
        <v>0</v>
      </c>
      <c r="J25" s="77">
        <f t="shared" si="69"/>
        <v>0</v>
      </c>
      <c r="K25" s="77">
        <f t="shared" si="69"/>
        <v>169</v>
      </c>
      <c r="L25" s="61">
        <f t="shared" si="31"/>
        <v>0.9526627218934911</v>
      </c>
      <c r="M25" s="61">
        <f t="shared" si="32"/>
        <v>0.91715976331360949</v>
      </c>
      <c r="N25" s="58">
        <f t="shared" si="33"/>
        <v>0</v>
      </c>
      <c r="O25" s="76">
        <f t="shared" si="58"/>
        <v>1033</v>
      </c>
      <c r="P25" s="77">
        <f t="shared" si="58"/>
        <v>2</v>
      </c>
      <c r="Q25" s="77">
        <f t="shared" si="58"/>
        <v>1001</v>
      </c>
      <c r="R25" s="77">
        <f t="shared" si="58"/>
        <v>0</v>
      </c>
      <c r="S25" s="77">
        <f t="shared" si="58"/>
        <v>3</v>
      </c>
      <c r="T25" s="77">
        <f t="shared" si="58"/>
        <v>25</v>
      </c>
      <c r="U25" s="77">
        <f t="shared" si="58"/>
        <v>2</v>
      </c>
      <c r="V25" s="77">
        <f t="shared" si="58"/>
        <v>0</v>
      </c>
      <c r="W25" s="77">
        <f t="shared" si="50"/>
        <v>1033</v>
      </c>
      <c r="X25" s="33">
        <f t="shared" si="35"/>
        <v>0.97095837366892546</v>
      </c>
      <c r="Y25" s="33">
        <f t="shared" si="36"/>
        <v>1.9361084220716361E-3</v>
      </c>
      <c r="Z25" s="47">
        <f t="shared" si="37"/>
        <v>2.420135527589545E-2</v>
      </c>
      <c r="AA25" s="76">
        <f t="shared" ref="AA25:AI25" si="70">(AA7+AA16)</f>
        <v>321</v>
      </c>
      <c r="AB25" s="77">
        <f t="shared" si="70"/>
        <v>0</v>
      </c>
      <c r="AC25" s="77">
        <f t="shared" si="70"/>
        <v>317</v>
      </c>
      <c r="AD25" s="77">
        <f t="shared" si="70"/>
        <v>0</v>
      </c>
      <c r="AE25" s="77">
        <f t="shared" si="70"/>
        <v>2</v>
      </c>
      <c r="AF25" s="77">
        <f t="shared" si="70"/>
        <v>1</v>
      </c>
      <c r="AG25" s="77">
        <f t="shared" si="70"/>
        <v>1</v>
      </c>
      <c r="AH25" s="77">
        <f t="shared" si="70"/>
        <v>0</v>
      </c>
      <c r="AI25" s="77">
        <f t="shared" si="70"/>
        <v>321</v>
      </c>
      <c r="AJ25" s="33">
        <f t="shared" si="39"/>
        <v>0.98753894080996885</v>
      </c>
      <c r="AK25" s="33">
        <f t="shared" si="40"/>
        <v>0</v>
      </c>
      <c r="AL25" s="47">
        <f t="shared" si="41"/>
        <v>3.1152647975077881E-3</v>
      </c>
      <c r="AM25" s="76">
        <f t="shared" si="60"/>
        <v>16</v>
      </c>
      <c r="AN25" s="77">
        <f t="shared" si="60"/>
        <v>0</v>
      </c>
      <c r="AO25" s="77">
        <f t="shared" si="60"/>
        <v>16</v>
      </c>
      <c r="AP25" s="77">
        <f t="shared" si="60"/>
        <v>0</v>
      </c>
      <c r="AQ25" s="77">
        <f t="shared" si="60"/>
        <v>0</v>
      </c>
      <c r="AR25" s="77">
        <f t="shared" si="60"/>
        <v>0</v>
      </c>
      <c r="AS25" s="77">
        <f t="shared" si="60"/>
        <v>0</v>
      </c>
      <c r="AT25" s="77">
        <f t="shared" si="60"/>
        <v>0</v>
      </c>
      <c r="AU25" s="77">
        <f t="shared" si="61"/>
        <v>16</v>
      </c>
      <c r="AV25" s="33">
        <f t="shared" si="43"/>
        <v>1</v>
      </c>
      <c r="AW25" s="33">
        <f t="shared" si="44"/>
        <v>0</v>
      </c>
      <c r="AX25" s="47">
        <f t="shared" si="56"/>
        <v>0</v>
      </c>
      <c r="BA25" s="94">
        <f t="shared" si="0"/>
        <v>1523</v>
      </c>
      <c r="BB25" s="90">
        <f t="shared" si="1"/>
        <v>157</v>
      </c>
      <c r="BC25" s="39">
        <f t="shared" si="2"/>
        <v>1324</v>
      </c>
      <c r="BD25" s="39">
        <f t="shared" si="3"/>
        <v>2</v>
      </c>
      <c r="BE25" s="39">
        <f t="shared" si="4"/>
        <v>11</v>
      </c>
      <c r="BF25" s="39">
        <f t="shared" si="5"/>
        <v>26</v>
      </c>
      <c r="BG25" s="39">
        <f t="shared" si="6"/>
        <v>3</v>
      </c>
      <c r="BH25" s="39">
        <f t="shared" si="7"/>
        <v>0</v>
      </c>
      <c r="BI25" s="39">
        <f t="shared" si="8"/>
        <v>1523</v>
      </c>
      <c r="BJ25" s="54">
        <f t="shared" si="64"/>
        <v>0.9724228496388706</v>
      </c>
      <c r="BK25" s="55">
        <f t="shared" si="65"/>
        <v>0.103086014445174</v>
      </c>
      <c r="BL25" s="56">
        <f t="shared" si="66"/>
        <v>1.7071569271175313E-2</v>
      </c>
    </row>
    <row r="26" spans="1:64" s="30" customFormat="1" ht="20.100000000000001" customHeight="1" thickBot="1" x14ac:dyDescent="0.3">
      <c r="A26" s="4">
        <v>2018</v>
      </c>
      <c r="B26" s="43" t="s">
        <v>89</v>
      </c>
      <c r="C26" s="76">
        <f t="shared" ref="C26:K26" si="71">(C8+C17)</f>
        <v>7065</v>
      </c>
      <c r="D26" s="77">
        <f t="shared" si="71"/>
        <v>5476</v>
      </c>
      <c r="E26" s="77">
        <f t="shared" si="71"/>
        <v>1094</v>
      </c>
      <c r="F26" s="77">
        <f t="shared" si="71"/>
        <v>85</v>
      </c>
      <c r="G26" s="77">
        <f t="shared" si="71"/>
        <v>126</v>
      </c>
      <c r="H26" s="77">
        <f t="shared" si="71"/>
        <v>140</v>
      </c>
      <c r="I26" s="77">
        <f t="shared" si="71"/>
        <v>133</v>
      </c>
      <c r="J26" s="77">
        <f t="shared" si="71"/>
        <v>11</v>
      </c>
      <c r="K26" s="77">
        <f t="shared" si="71"/>
        <v>7054</v>
      </c>
      <c r="L26" s="61">
        <f t="shared" si="31"/>
        <v>0.92993630573248409</v>
      </c>
      <c r="M26" s="61">
        <f t="shared" si="32"/>
        <v>0.77508846426043876</v>
      </c>
      <c r="N26" s="58">
        <f t="shared" si="33"/>
        <v>1.9815994338287332E-2</v>
      </c>
      <c r="O26" s="76">
        <f t="shared" si="58"/>
        <v>7029</v>
      </c>
      <c r="P26" s="77">
        <f t="shared" si="58"/>
        <v>0</v>
      </c>
      <c r="Q26" s="77">
        <f t="shared" si="58"/>
        <v>6810</v>
      </c>
      <c r="R26" s="77">
        <f t="shared" si="58"/>
        <v>13</v>
      </c>
      <c r="S26" s="77">
        <f t="shared" si="58"/>
        <v>69</v>
      </c>
      <c r="T26" s="77">
        <f t="shared" si="58"/>
        <v>101</v>
      </c>
      <c r="U26" s="77">
        <f t="shared" si="58"/>
        <v>35</v>
      </c>
      <c r="V26" s="77">
        <f t="shared" si="58"/>
        <v>1</v>
      </c>
      <c r="W26" s="77">
        <f t="shared" si="50"/>
        <v>7028</v>
      </c>
      <c r="X26" s="33">
        <f t="shared" si="35"/>
        <v>0.96884336320956044</v>
      </c>
      <c r="Y26" s="33">
        <f t="shared" si="36"/>
        <v>0</v>
      </c>
      <c r="Z26" s="47">
        <f t="shared" si="37"/>
        <v>1.4369042538056622E-2</v>
      </c>
      <c r="AA26" s="76">
        <f t="shared" ref="AA26:AI26" si="72">(AA8+AA17)</f>
        <v>7547</v>
      </c>
      <c r="AB26" s="77">
        <f t="shared" si="72"/>
        <v>0</v>
      </c>
      <c r="AC26" s="77">
        <f t="shared" si="72"/>
        <v>7363</v>
      </c>
      <c r="AD26" s="77">
        <f t="shared" si="72"/>
        <v>10</v>
      </c>
      <c r="AE26" s="77">
        <f t="shared" si="72"/>
        <v>37</v>
      </c>
      <c r="AF26" s="77">
        <f t="shared" si="72"/>
        <v>96</v>
      </c>
      <c r="AG26" s="77">
        <f t="shared" si="72"/>
        <v>41</v>
      </c>
      <c r="AH26" s="77">
        <f t="shared" si="72"/>
        <v>0</v>
      </c>
      <c r="AI26" s="77">
        <f t="shared" si="72"/>
        <v>7547</v>
      </c>
      <c r="AJ26" s="33">
        <f t="shared" si="39"/>
        <v>0.97561945143765738</v>
      </c>
      <c r="AK26" s="33">
        <f t="shared" si="40"/>
        <v>0</v>
      </c>
      <c r="AL26" s="47">
        <f t="shared" si="41"/>
        <v>1.2720286206439646E-2</v>
      </c>
      <c r="AM26" s="76">
        <f t="shared" si="60"/>
        <v>111</v>
      </c>
      <c r="AN26" s="77">
        <f t="shared" si="60"/>
        <v>69</v>
      </c>
      <c r="AO26" s="77">
        <f t="shared" si="60"/>
        <v>27</v>
      </c>
      <c r="AP26" s="77">
        <f t="shared" si="60"/>
        <v>3</v>
      </c>
      <c r="AQ26" s="77">
        <f t="shared" si="60"/>
        <v>6</v>
      </c>
      <c r="AR26" s="77">
        <f t="shared" si="60"/>
        <v>2</v>
      </c>
      <c r="AS26" s="77">
        <f t="shared" si="60"/>
        <v>4</v>
      </c>
      <c r="AT26" s="77">
        <f t="shared" si="60"/>
        <v>0</v>
      </c>
      <c r="AU26" s="77">
        <f t="shared" si="61"/>
        <v>111</v>
      </c>
      <c r="AV26" s="33">
        <f t="shared" si="43"/>
        <v>0.86486486486486491</v>
      </c>
      <c r="AW26" s="33">
        <f t="shared" si="44"/>
        <v>0.6216216216216216</v>
      </c>
      <c r="AX26" s="47">
        <f t="shared" si="56"/>
        <v>1.8018018018018018E-2</v>
      </c>
      <c r="BA26" s="94">
        <f t="shared" si="0"/>
        <v>21641</v>
      </c>
      <c r="BB26" s="90">
        <f t="shared" si="1"/>
        <v>5476</v>
      </c>
      <c r="BC26" s="39">
        <f t="shared" si="2"/>
        <v>15267</v>
      </c>
      <c r="BD26" s="39">
        <f t="shared" si="3"/>
        <v>108</v>
      </c>
      <c r="BE26" s="39">
        <f t="shared" si="4"/>
        <v>232</v>
      </c>
      <c r="BF26" s="39">
        <f t="shared" si="5"/>
        <v>337</v>
      </c>
      <c r="BG26" s="39">
        <f t="shared" si="6"/>
        <v>209</v>
      </c>
      <c r="BH26" s="39">
        <f t="shared" si="7"/>
        <v>12</v>
      </c>
      <c r="BI26" s="39">
        <f t="shared" si="8"/>
        <v>21629</v>
      </c>
      <c r="BJ26" s="54">
        <f t="shared" si="64"/>
        <v>0.9585046901714338</v>
      </c>
      <c r="BK26" s="55">
        <f t="shared" si="65"/>
        <v>0.25303821450025415</v>
      </c>
      <c r="BL26" s="56">
        <f t="shared" si="66"/>
        <v>1.5572293332101105E-2</v>
      </c>
    </row>
    <row r="27" spans="1:64" s="30" customFormat="1" ht="20.100000000000001" customHeight="1" thickBot="1" x14ac:dyDescent="0.3">
      <c r="A27" s="4">
        <v>2018</v>
      </c>
      <c r="B27" s="43" t="s">
        <v>58</v>
      </c>
      <c r="C27" s="76">
        <f t="shared" ref="C27:K27" si="73">(C9+C18)</f>
        <v>43194</v>
      </c>
      <c r="D27" s="77">
        <f t="shared" si="73"/>
        <v>28083</v>
      </c>
      <c r="E27" s="77">
        <f t="shared" si="73"/>
        <v>10914</v>
      </c>
      <c r="F27" s="77">
        <f t="shared" si="73"/>
        <v>261</v>
      </c>
      <c r="G27" s="77">
        <f t="shared" si="73"/>
        <v>892</v>
      </c>
      <c r="H27" s="77">
        <f t="shared" si="73"/>
        <v>1047</v>
      </c>
      <c r="I27" s="77">
        <f t="shared" si="73"/>
        <v>994</v>
      </c>
      <c r="J27" s="77">
        <f t="shared" si="73"/>
        <v>1003</v>
      </c>
      <c r="K27" s="77">
        <f t="shared" si="73"/>
        <v>42191</v>
      </c>
      <c r="L27" s="61">
        <f t="shared" si="31"/>
        <v>0.90283372690651476</v>
      </c>
      <c r="M27" s="61">
        <f t="shared" si="32"/>
        <v>0.65015974440894564</v>
      </c>
      <c r="N27" s="58">
        <f t="shared" si="33"/>
        <v>2.423947770523684E-2</v>
      </c>
      <c r="O27" s="76">
        <f t="shared" si="58"/>
        <v>51360</v>
      </c>
      <c r="P27" s="77">
        <f t="shared" si="58"/>
        <v>0</v>
      </c>
      <c r="Q27" s="77">
        <f t="shared" si="58"/>
        <v>46482</v>
      </c>
      <c r="R27" s="77">
        <f t="shared" si="58"/>
        <v>131</v>
      </c>
      <c r="S27" s="77">
        <f t="shared" si="58"/>
        <v>754</v>
      </c>
      <c r="T27" s="77">
        <f t="shared" si="58"/>
        <v>1803</v>
      </c>
      <c r="U27" s="77">
        <f t="shared" si="58"/>
        <v>565</v>
      </c>
      <c r="V27" s="77">
        <f t="shared" si="58"/>
        <v>1625</v>
      </c>
      <c r="W27" s="77">
        <f t="shared" si="50"/>
        <v>49735</v>
      </c>
      <c r="X27" s="33">
        <f t="shared" si="35"/>
        <v>0.90502336448598131</v>
      </c>
      <c r="Y27" s="33">
        <f t="shared" si="36"/>
        <v>0</v>
      </c>
      <c r="Z27" s="47">
        <f t="shared" si="37"/>
        <v>3.5105140186915886E-2</v>
      </c>
      <c r="AA27" s="76">
        <f t="shared" ref="AA27:AI27" si="74">(AA9+AA18)</f>
        <v>17961</v>
      </c>
      <c r="AB27" s="77">
        <f t="shared" si="74"/>
        <v>0</v>
      </c>
      <c r="AC27" s="77">
        <f t="shared" si="74"/>
        <v>16553</v>
      </c>
      <c r="AD27" s="77">
        <f t="shared" si="74"/>
        <v>43</v>
      </c>
      <c r="AE27" s="77">
        <f t="shared" si="74"/>
        <v>194</v>
      </c>
      <c r="AF27" s="77">
        <f t="shared" si="74"/>
        <v>443</v>
      </c>
      <c r="AG27" s="77">
        <f t="shared" si="74"/>
        <v>267</v>
      </c>
      <c r="AH27" s="77">
        <f t="shared" si="74"/>
        <v>461</v>
      </c>
      <c r="AI27" s="77">
        <f t="shared" si="74"/>
        <v>17500</v>
      </c>
      <c r="AJ27" s="33">
        <f t="shared" si="39"/>
        <v>0.92160792828907079</v>
      </c>
      <c r="AK27" s="33">
        <f t="shared" si="40"/>
        <v>0</v>
      </c>
      <c r="AL27" s="47">
        <f t="shared" si="41"/>
        <v>2.466455097154947E-2</v>
      </c>
      <c r="AM27" s="76">
        <f t="shared" si="60"/>
        <v>1503</v>
      </c>
      <c r="AN27" s="77">
        <f t="shared" si="60"/>
        <v>447</v>
      </c>
      <c r="AO27" s="77">
        <f t="shared" si="60"/>
        <v>736</v>
      </c>
      <c r="AP27" s="77">
        <f t="shared" si="60"/>
        <v>16</v>
      </c>
      <c r="AQ27" s="77">
        <f t="shared" si="60"/>
        <v>48</v>
      </c>
      <c r="AR27" s="77">
        <f t="shared" si="60"/>
        <v>61</v>
      </c>
      <c r="AS27" s="77">
        <f t="shared" si="60"/>
        <v>126</v>
      </c>
      <c r="AT27" s="77">
        <f t="shared" si="60"/>
        <v>69</v>
      </c>
      <c r="AU27" s="77">
        <f t="shared" si="61"/>
        <v>1434</v>
      </c>
      <c r="AV27" s="33">
        <f t="shared" si="43"/>
        <v>0.78709248170326018</v>
      </c>
      <c r="AW27" s="33">
        <f t="shared" si="44"/>
        <v>0.29740518962075846</v>
      </c>
      <c r="AX27" s="47">
        <f t="shared" si="56"/>
        <v>4.0585495675316031E-2</v>
      </c>
      <c r="BA27" s="94">
        <f t="shared" si="0"/>
        <v>112515</v>
      </c>
      <c r="BB27" s="90">
        <f t="shared" si="1"/>
        <v>28083</v>
      </c>
      <c r="BC27" s="39">
        <f t="shared" si="2"/>
        <v>73949</v>
      </c>
      <c r="BD27" s="39">
        <f t="shared" si="3"/>
        <v>435</v>
      </c>
      <c r="BE27" s="39">
        <f t="shared" si="4"/>
        <v>1840</v>
      </c>
      <c r="BF27" s="39">
        <f t="shared" si="5"/>
        <v>3293</v>
      </c>
      <c r="BG27" s="39">
        <f t="shared" si="6"/>
        <v>1826</v>
      </c>
      <c r="BH27" s="39">
        <f t="shared" si="7"/>
        <v>3089</v>
      </c>
      <c r="BI27" s="39">
        <f t="shared" si="8"/>
        <v>109426</v>
      </c>
      <c r="BJ27" s="54">
        <f t="shared" si="64"/>
        <v>0.90683020041772211</v>
      </c>
      <c r="BK27" s="55">
        <f t="shared" si="65"/>
        <v>0.24959338754832688</v>
      </c>
      <c r="BL27" s="56">
        <f t="shared" si="66"/>
        <v>2.926720881660223E-2</v>
      </c>
    </row>
    <row r="28" spans="1:64" s="30" customFormat="1" ht="20.100000000000001" customHeight="1" thickBot="1" x14ac:dyDescent="0.3">
      <c r="A28" s="4">
        <v>2018</v>
      </c>
      <c r="B28" s="43" t="s">
        <v>59</v>
      </c>
      <c r="C28" s="76">
        <f t="shared" ref="C28:K28" si="75">(C10+C19)</f>
        <v>16779</v>
      </c>
      <c r="D28" s="77">
        <f t="shared" si="75"/>
        <v>9891</v>
      </c>
      <c r="E28" s="77">
        <f t="shared" si="75"/>
        <v>4287</v>
      </c>
      <c r="F28" s="77">
        <f t="shared" si="75"/>
        <v>271</v>
      </c>
      <c r="G28" s="77">
        <f t="shared" si="75"/>
        <v>523</v>
      </c>
      <c r="H28" s="77">
        <f t="shared" si="75"/>
        <v>959</v>
      </c>
      <c r="I28" s="77">
        <f t="shared" si="75"/>
        <v>391</v>
      </c>
      <c r="J28" s="77">
        <f t="shared" si="75"/>
        <v>460</v>
      </c>
      <c r="K28" s="77">
        <f t="shared" si="75"/>
        <v>16319</v>
      </c>
      <c r="L28" s="61">
        <f t="shared" si="31"/>
        <v>0.84498480243161089</v>
      </c>
      <c r="M28" s="61">
        <f t="shared" si="32"/>
        <v>0.58948685857321648</v>
      </c>
      <c r="N28" s="58">
        <f t="shared" si="33"/>
        <v>5.715477680433876E-2</v>
      </c>
      <c r="O28" s="76">
        <f t="shared" si="58"/>
        <v>14877</v>
      </c>
      <c r="P28" s="77">
        <f t="shared" si="58"/>
        <v>0</v>
      </c>
      <c r="Q28" s="77">
        <f t="shared" si="58"/>
        <v>13596</v>
      </c>
      <c r="R28" s="77">
        <f t="shared" si="58"/>
        <v>12</v>
      </c>
      <c r="S28" s="77">
        <f t="shared" si="58"/>
        <v>276</v>
      </c>
      <c r="T28" s="77">
        <f t="shared" si="58"/>
        <v>780</v>
      </c>
      <c r="U28" s="77">
        <f t="shared" si="58"/>
        <v>197</v>
      </c>
      <c r="V28" s="77">
        <f t="shared" si="58"/>
        <v>11</v>
      </c>
      <c r="W28" s="77">
        <f t="shared" si="50"/>
        <v>14866</v>
      </c>
      <c r="X28" s="33">
        <f t="shared" si="35"/>
        <v>0.91389393022786847</v>
      </c>
      <c r="Y28" s="33">
        <f t="shared" si="36"/>
        <v>0</v>
      </c>
      <c r="Z28" s="47">
        <f t="shared" si="37"/>
        <v>5.2429925388183099E-2</v>
      </c>
      <c r="AA28" s="76">
        <f t="shared" ref="AA28:AI28" si="76">(AA10+AA19)</f>
        <v>6757</v>
      </c>
      <c r="AB28" s="77">
        <f t="shared" si="76"/>
        <v>0</v>
      </c>
      <c r="AC28" s="77">
        <f t="shared" si="76"/>
        <v>6168</v>
      </c>
      <c r="AD28" s="77">
        <f t="shared" si="76"/>
        <v>4</v>
      </c>
      <c r="AE28" s="77">
        <f t="shared" si="76"/>
        <v>133</v>
      </c>
      <c r="AF28" s="77">
        <f t="shared" si="76"/>
        <v>316</v>
      </c>
      <c r="AG28" s="77">
        <f t="shared" si="76"/>
        <v>127</v>
      </c>
      <c r="AH28" s="77">
        <f t="shared" si="76"/>
        <v>10</v>
      </c>
      <c r="AI28" s="77">
        <f t="shared" si="76"/>
        <v>6747</v>
      </c>
      <c r="AJ28" s="33">
        <f t="shared" si="39"/>
        <v>0.91283113807902916</v>
      </c>
      <c r="AK28" s="33">
        <f t="shared" si="40"/>
        <v>0</v>
      </c>
      <c r="AL28" s="47">
        <f t="shared" si="41"/>
        <v>4.6766316412609144E-2</v>
      </c>
      <c r="AM28" s="76">
        <f t="shared" si="60"/>
        <v>2737</v>
      </c>
      <c r="AN28" s="77">
        <f t="shared" si="60"/>
        <v>783</v>
      </c>
      <c r="AO28" s="77">
        <f t="shared" si="60"/>
        <v>1206</v>
      </c>
      <c r="AP28" s="77">
        <f t="shared" si="60"/>
        <v>33</v>
      </c>
      <c r="AQ28" s="77">
        <f t="shared" si="60"/>
        <v>91</v>
      </c>
      <c r="AR28" s="77">
        <f t="shared" si="60"/>
        <v>335</v>
      </c>
      <c r="AS28" s="77">
        <f t="shared" si="60"/>
        <v>101</v>
      </c>
      <c r="AT28" s="77">
        <f t="shared" si="60"/>
        <v>167</v>
      </c>
      <c r="AU28" s="77">
        <f t="shared" si="61"/>
        <v>2570</v>
      </c>
      <c r="AV28" s="33">
        <f t="shared" si="43"/>
        <v>0.72670807453416153</v>
      </c>
      <c r="AW28" s="33">
        <f t="shared" si="44"/>
        <v>0.28607964925100476</v>
      </c>
      <c r="AX28" s="47">
        <f t="shared" si="56"/>
        <v>0.12239678480087687</v>
      </c>
      <c r="BA28" s="94">
        <f t="shared" si="0"/>
        <v>38413</v>
      </c>
      <c r="BB28" s="90">
        <f t="shared" si="1"/>
        <v>9891</v>
      </c>
      <c r="BC28" s="39">
        <f t="shared" si="2"/>
        <v>24051</v>
      </c>
      <c r="BD28" s="39">
        <f t="shared" si="3"/>
        <v>287</v>
      </c>
      <c r="BE28" s="39">
        <f t="shared" si="4"/>
        <v>932</v>
      </c>
      <c r="BF28" s="39">
        <f t="shared" si="5"/>
        <v>2055</v>
      </c>
      <c r="BG28" s="39">
        <f t="shared" si="6"/>
        <v>715</v>
      </c>
      <c r="BH28" s="39">
        <f t="shared" si="7"/>
        <v>481</v>
      </c>
      <c r="BI28" s="39">
        <f t="shared" si="8"/>
        <v>37932</v>
      </c>
      <c r="BJ28" s="54">
        <f t="shared" si="64"/>
        <v>0.88360711217556553</v>
      </c>
      <c r="BK28" s="55">
        <f t="shared" si="65"/>
        <v>0.25749095358342228</v>
      </c>
      <c r="BL28" s="56">
        <f t="shared" si="66"/>
        <v>5.3497513862494468E-2</v>
      </c>
    </row>
    <row r="29" spans="1:64" s="30" customFormat="1" ht="20.100000000000001" customHeight="1" thickBot="1" x14ac:dyDescent="0.3">
      <c r="A29" s="4">
        <v>2018</v>
      </c>
      <c r="B29" s="44" t="s">
        <v>60</v>
      </c>
      <c r="C29" s="76">
        <f t="shared" ref="C29:K29" si="77">(C11+C20)</f>
        <v>251</v>
      </c>
      <c r="D29" s="77">
        <f t="shared" si="77"/>
        <v>102</v>
      </c>
      <c r="E29" s="77">
        <f t="shared" si="77"/>
        <v>117</v>
      </c>
      <c r="F29" s="77">
        <f t="shared" si="77"/>
        <v>2</v>
      </c>
      <c r="G29" s="77">
        <f t="shared" si="77"/>
        <v>7</v>
      </c>
      <c r="H29" s="77">
        <f t="shared" si="77"/>
        <v>17</v>
      </c>
      <c r="I29" s="77">
        <f t="shared" si="77"/>
        <v>6</v>
      </c>
      <c r="J29" s="77">
        <f t="shared" si="77"/>
        <v>0</v>
      </c>
      <c r="K29" s="77">
        <f t="shared" si="77"/>
        <v>251</v>
      </c>
      <c r="L29" s="61">
        <f t="shared" si="31"/>
        <v>0.87250996015936255</v>
      </c>
      <c r="M29" s="61">
        <f t="shared" si="32"/>
        <v>0.4063745019920319</v>
      </c>
      <c r="N29" s="58">
        <f t="shared" si="33"/>
        <v>6.7729083665338641E-2</v>
      </c>
      <c r="O29" s="76">
        <f t="shared" si="58"/>
        <v>204</v>
      </c>
      <c r="P29" s="77">
        <f t="shared" si="58"/>
        <v>0</v>
      </c>
      <c r="Q29" s="77">
        <f t="shared" si="58"/>
        <v>165</v>
      </c>
      <c r="R29" s="77">
        <f t="shared" si="58"/>
        <v>0</v>
      </c>
      <c r="S29" s="77">
        <f t="shared" si="58"/>
        <v>7</v>
      </c>
      <c r="T29" s="77">
        <f t="shared" si="58"/>
        <v>25</v>
      </c>
      <c r="U29" s="77">
        <f t="shared" si="58"/>
        <v>7</v>
      </c>
      <c r="V29" s="77">
        <f t="shared" si="58"/>
        <v>0</v>
      </c>
      <c r="W29" s="77">
        <f t="shared" si="50"/>
        <v>204</v>
      </c>
      <c r="X29" s="33">
        <f t="shared" si="35"/>
        <v>0.80882352941176472</v>
      </c>
      <c r="Y29" s="33">
        <f t="shared" si="36"/>
        <v>0</v>
      </c>
      <c r="Z29" s="47">
        <f t="shared" si="37"/>
        <v>0.12254901960784313</v>
      </c>
      <c r="AA29" s="76">
        <f t="shared" ref="AA29:AI29" si="78">(AA11+AA20)</f>
        <v>336</v>
      </c>
      <c r="AB29" s="77">
        <f t="shared" si="78"/>
        <v>1</v>
      </c>
      <c r="AC29" s="77">
        <f t="shared" si="78"/>
        <v>237</v>
      </c>
      <c r="AD29" s="77">
        <f t="shared" si="78"/>
        <v>0</v>
      </c>
      <c r="AE29" s="77">
        <f t="shared" si="78"/>
        <v>20</v>
      </c>
      <c r="AF29" s="77">
        <f t="shared" si="78"/>
        <v>54</v>
      </c>
      <c r="AG29" s="77">
        <f t="shared" si="78"/>
        <v>20</v>
      </c>
      <c r="AH29" s="77">
        <f t="shared" si="78"/>
        <v>0</v>
      </c>
      <c r="AI29" s="77">
        <f t="shared" si="78"/>
        <v>336</v>
      </c>
      <c r="AJ29" s="33">
        <f t="shared" si="39"/>
        <v>0.70833333333333337</v>
      </c>
      <c r="AK29" s="33">
        <f t="shared" si="40"/>
        <v>2.976190476190476E-3</v>
      </c>
      <c r="AL29" s="47">
        <f t="shared" si="41"/>
        <v>0.16071428571428573</v>
      </c>
      <c r="AM29" s="76">
        <f t="shared" si="60"/>
        <v>18</v>
      </c>
      <c r="AN29" s="77">
        <f t="shared" si="60"/>
        <v>0</v>
      </c>
      <c r="AO29" s="77">
        <f t="shared" si="60"/>
        <v>11</v>
      </c>
      <c r="AP29" s="77">
        <f t="shared" si="60"/>
        <v>0</v>
      </c>
      <c r="AQ29" s="77">
        <f t="shared" si="60"/>
        <v>4</v>
      </c>
      <c r="AR29" s="77">
        <f t="shared" si="60"/>
        <v>1</v>
      </c>
      <c r="AS29" s="77">
        <f t="shared" si="60"/>
        <v>2</v>
      </c>
      <c r="AT29" s="77">
        <f t="shared" si="60"/>
        <v>0</v>
      </c>
      <c r="AU29" s="77">
        <f t="shared" si="61"/>
        <v>18</v>
      </c>
      <c r="AV29" s="33">
        <f t="shared" si="43"/>
        <v>0.61111111111111116</v>
      </c>
      <c r="AW29" s="33">
        <f t="shared" si="44"/>
        <v>0</v>
      </c>
      <c r="AX29" s="47">
        <f t="shared" si="56"/>
        <v>5.5555555555555552E-2</v>
      </c>
      <c r="BA29" s="95">
        <f t="shared" si="0"/>
        <v>791</v>
      </c>
      <c r="BB29" s="91">
        <f t="shared" si="1"/>
        <v>103</v>
      </c>
      <c r="BC29" s="40">
        <f t="shared" si="2"/>
        <v>519</v>
      </c>
      <c r="BD29" s="40">
        <f t="shared" si="3"/>
        <v>2</v>
      </c>
      <c r="BE29" s="40">
        <f t="shared" si="4"/>
        <v>34</v>
      </c>
      <c r="BF29" s="40">
        <f t="shared" si="5"/>
        <v>96</v>
      </c>
      <c r="BG29" s="40">
        <f t="shared" si="6"/>
        <v>33</v>
      </c>
      <c r="BH29" s="40">
        <f t="shared" si="7"/>
        <v>0</v>
      </c>
      <c r="BI29" s="40">
        <f t="shared" si="8"/>
        <v>791</v>
      </c>
      <c r="BJ29" s="54">
        <f t="shared" si="64"/>
        <v>0.78634639696586595</v>
      </c>
      <c r="BK29" s="55">
        <f t="shared" si="65"/>
        <v>0.13021491782553729</v>
      </c>
      <c r="BL29" s="56">
        <f t="shared" si="66"/>
        <v>0.1213653603034134</v>
      </c>
    </row>
    <row r="30" spans="1:64" s="24" customFormat="1" ht="20.100000000000001" customHeight="1" thickBot="1" x14ac:dyDescent="0.3">
      <c r="A30" s="32" t="s">
        <v>94</v>
      </c>
      <c r="B30" s="45" t="s">
        <v>0</v>
      </c>
      <c r="C30" s="81">
        <f>SUM(C22:C29)</f>
        <v>71204</v>
      </c>
      <c r="D30" s="82">
        <f t="shared" ref="D30:J30" si="79">SUM(D22:D29)</f>
        <v>46594</v>
      </c>
      <c r="E30" s="82">
        <f t="shared" si="79"/>
        <v>16827</v>
      </c>
      <c r="F30" s="82">
        <f t="shared" si="79"/>
        <v>659</v>
      </c>
      <c r="G30" s="82">
        <f t="shared" si="79"/>
        <v>1673</v>
      </c>
      <c r="H30" s="82">
        <f t="shared" si="79"/>
        <v>2326</v>
      </c>
      <c r="I30" s="82">
        <f t="shared" si="79"/>
        <v>1633</v>
      </c>
      <c r="J30" s="82">
        <f t="shared" si="79"/>
        <v>1486</v>
      </c>
      <c r="K30" s="82">
        <f>SUM(K22:K29)</f>
        <v>69716</v>
      </c>
      <c r="L30" s="62">
        <f t="shared" si="31"/>
        <v>0.8906943430144374</v>
      </c>
      <c r="M30" s="62">
        <f t="shared" si="32"/>
        <v>0.65437334981180828</v>
      </c>
      <c r="N30" s="59">
        <f t="shared" si="33"/>
        <v>3.2666704117746193E-2</v>
      </c>
      <c r="O30" s="81">
        <f t="shared" ref="O30:W30" si="80">SUM(O22:O29)</f>
        <v>78347</v>
      </c>
      <c r="P30" s="82">
        <f t="shared" si="80"/>
        <v>47</v>
      </c>
      <c r="Q30" s="82">
        <f t="shared" si="80"/>
        <v>71449</v>
      </c>
      <c r="R30" s="82">
        <f t="shared" si="80"/>
        <v>166</v>
      </c>
      <c r="S30" s="82">
        <f t="shared" si="80"/>
        <v>1198</v>
      </c>
      <c r="T30" s="82">
        <f t="shared" si="80"/>
        <v>2859</v>
      </c>
      <c r="U30" s="82">
        <f t="shared" si="80"/>
        <v>841</v>
      </c>
      <c r="V30" s="82">
        <f t="shared" si="80"/>
        <v>1639</v>
      </c>
      <c r="W30" s="82">
        <f t="shared" si="80"/>
        <v>76708</v>
      </c>
      <c r="X30" s="48">
        <f t="shared" si="35"/>
        <v>0.91255568177466906</v>
      </c>
      <c r="Y30" s="48">
        <f t="shared" si="36"/>
        <v>5.99895337409218E-4</v>
      </c>
      <c r="Z30" s="49">
        <f t="shared" si="37"/>
        <v>3.6491505737296898E-2</v>
      </c>
      <c r="AA30" s="81">
        <f t="shared" ref="AA30:AI30" si="81">SUM(AA22:AA29)</f>
        <v>35263</v>
      </c>
      <c r="AB30" s="82">
        <f t="shared" si="81"/>
        <v>14</v>
      </c>
      <c r="AC30" s="82">
        <f t="shared" si="81"/>
        <v>33011</v>
      </c>
      <c r="AD30" s="82">
        <f t="shared" si="81"/>
        <v>59</v>
      </c>
      <c r="AE30" s="82">
        <f t="shared" si="81"/>
        <v>428</v>
      </c>
      <c r="AF30" s="82">
        <f t="shared" si="81"/>
        <v>1022</v>
      </c>
      <c r="AG30" s="82">
        <f t="shared" si="81"/>
        <v>484</v>
      </c>
      <c r="AH30" s="82">
        <f t="shared" si="81"/>
        <v>471</v>
      </c>
      <c r="AI30" s="82">
        <f t="shared" si="81"/>
        <v>34792</v>
      </c>
      <c r="AJ30" s="48">
        <f t="shared" si="39"/>
        <v>0.93653404418228736</v>
      </c>
      <c r="AK30" s="48">
        <f t="shared" si="40"/>
        <v>3.9701670305986443E-4</v>
      </c>
      <c r="AL30" s="49">
        <f t="shared" si="41"/>
        <v>2.8982219323370105E-2</v>
      </c>
      <c r="AM30" s="81">
        <f t="shared" ref="AM30:AU30" si="82">SUM(AM22:AM29)</f>
        <v>4852</v>
      </c>
      <c r="AN30" s="82">
        <f t="shared" si="82"/>
        <v>1377</v>
      </c>
      <c r="AO30" s="82">
        <f t="shared" si="82"/>
        <v>2106</v>
      </c>
      <c r="AP30" s="82">
        <f t="shared" si="82"/>
        <v>54</v>
      </c>
      <c r="AQ30" s="82">
        <f t="shared" si="82"/>
        <v>153</v>
      </c>
      <c r="AR30" s="82">
        <f t="shared" si="82"/>
        <v>410</v>
      </c>
      <c r="AS30" s="82">
        <f t="shared" si="82"/>
        <v>237</v>
      </c>
      <c r="AT30" s="82">
        <f t="shared" si="82"/>
        <v>237</v>
      </c>
      <c r="AU30" s="82">
        <f t="shared" si="82"/>
        <v>4615</v>
      </c>
      <c r="AV30" s="48">
        <f t="shared" si="43"/>
        <v>0.71784830997526794</v>
      </c>
      <c r="AW30" s="48">
        <f t="shared" si="44"/>
        <v>0.28380049464138501</v>
      </c>
      <c r="AX30" s="49">
        <f t="shared" si="56"/>
        <v>8.4501236603462496E-2</v>
      </c>
      <c r="BA30" s="84">
        <f t="shared" si="0"/>
        <v>184814</v>
      </c>
      <c r="BB30" s="92">
        <f t="shared" si="1"/>
        <v>46655</v>
      </c>
      <c r="BC30" s="86">
        <f t="shared" si="2"/>
        <v>121287</v>
      </c>
      <c r="BD30" s="86">
        <f t="shared" si="3"/>
        <v>884</v>
      </c>
      <c r="BE30" s="86">
        <f t="shared" si="4"/>
        <v>3299</v>
      </c>
      <c r="BF30" s="86">
        <f t="shared" si="5"/>
        <v>6207</v>
      </c>
      <c r="BG30" s="86">
        <f t="shared" si="6"/>
        <v>2958</v>
      </c>
      <c r="BH30" s="86">
        <f t="shared" si="7"/>
        <v>3596</v>
      </c>
      <c r="BI30" s="87">
        <f t="shared" si="8"/>
        <v>181216</v>
      </c>
      <c r="BJ30" s="88">
        <f t="shared" si="64"/>
        <v>0.90870821474563612</v>
      </c>
      <c r="BK30" s="63">
        <f t="shared" si="65"/>
        <v>0.25244299674267101</v>
      </c>
      <c r="BL30" s="64">
        <f t="shared" si="66"/>
        <v>3.358511801054033E-2</v>
      </c>
    </row>
  </sheetData>
  <mergeCells count="41">
    <mergeCell ref="BA2:BA3"/>
    <mergeCell ref="BB2:BI2"/>
    <mergeCell ref="BJ2:BJ3"/>
    <mergeCell ref="BK2:BK3"/>
    <mergeCell ref="BL2:BL3"/>
    <mergeCell ref="AU2:AU3"/>
    <mergeCell ref="AV2:AV3"/>
    <mergeCell ref="AW2:AW3"/>
    <mergeCell ref="AX2:AX3"/>
    <mergeCell ref="AJ2:AJ3"/>
    <mergeCell ref="AK2:AK3"/>
    <mergeCell ref="AL2:AL3"/>
    <mergeCell ref="AM2:AM3"/>
    <mergeCell ref="AN2:AS2"/>
    <mergeCell ref="AT2:AT3"/>
    <mergeCell ref="Y2:Y3"/>
    <mergeCell ref="Z2:Z3"/>
    <mergeCell ref="AA2:AA3"/>
    <mergeCell ref="AB2:AG2"/>
    <mergeCell ref="AH2:AH3"/>
    <mergeCell ref="O2:O3"/>
    <mergeCell ref="P2:U2"/>
    <mergeCell ref="V2:V3"/>
    <mergeCell ref="W2:W3"/>
    <mergeCell ref="X2:X3"/>
    <mergeCell ref="BA1:BL1"/>
    <mergeCell ref="A2:A3"/>
    <mergeCell ref="B2:B3"/>
    <mergeCell ref="C2:C3"/>
    <mergeCell ref="D2:I2"/>
    <mergeCell ref="J2:J3"/>
    <mergeCell ref="K2:K3"/>
    <mergeCell ref="L2:L3"/>
    <mergeCell ref="M2:M3"/>
    <mergeCell ref="A1:B1"/>
    <mergeCell ref="C1:N1"/>
    <mergeCell ref="O1:Z1"/>
    <mergeCell ref="AA1:AL1"/>
    <mergeCell ref="AM1:AX1"/>
    <mergeCell ref="AI2:AI3"/>
    <mergeCell ref="N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 Q-1 Q-2, 2019 TB-07</vt:lpstr>
      <vt:lpstr>Pak Q-1 Q-2, 2018 TB-09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SHAFAQAT</dc:creator>
  <cp:lastModifiedBy>Shafaqat</cp:lastModifiedBy>
  <dcterms:created xsi:type="dcterms:W3CDTF">2019-09-12T08:04:31Z</dcterms:created>
  <dcterms:modified xsi:type="dcterms:W3CDTF">2019-12-06T05:22:18Z</dcterms:modified>
</cp:coreProperties>
</file>