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OCUMENT\NTP\COMPONENTS\DATA\DOTS DATA\CORE DOTS\2015\TB-07-2015\"/>
    </mc:Choice>
  </mc:AlternateContent>
  <bookViews>
    <workbookView xWindow="240" yWindow="60" windowWidth="15480" windowHeight="7950" activeTab="1"/>
  </bookViews>
  <sheets>
    <sheet name=" TB-07" sheetId="1" r:id="rId1"/>
    <sheet name="Sheet1" sheetId="2" r:id="rId2"/>
  </sheets>
  <definedNames>
    <definedName name="_xlnm._FilterDatabase" localSheetId="0" hidden="1">' TB-07'!#REF!</definedName>
  </definedNames>
  <calcPr calcId="152511"/>
</workbook>
</file>

<file path=xl/calcChain.xml><?xml version="1.0" encoding="utf-8"?>
<calcChain xmlns="http://schemas.openxmlformats.org/spreadsheetml/2006/main">
  <c r="K2" i="2" l="1"/>
  <c r="E15" i="2"/>
  <c r="J51" i="1" l="1"/>
  <c r="J53" i="1"/>
  <c r="X34" i="1"/>
  <c r="X35" i="1"/>
  <c r="X36" i="1"/>
  <c r="J29" i="1" l="1"/>
  <c r="AR70" i="1" l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X29" i="1"/>
  <c r="BA70" i="1"/>
  <c r="BA71" i="1"/>
  <c r="BA72" i="1"/>
  <c r="BA73" i="1"/>
  <c r="BA74" i="1"/>
  <c r="BA75" i="1"/>
  <c r="BA76" i="1"/>
  <c r="BA69" i="1"/>
  <c r="BE70" i="1"/>
  <c r="BE71" i="1"/>
  <c r="BE72" i="1"/>
  <c r="BE73" i="1"/>
  <c r="BE74" i="1"/>
  <c r="BE75" i="1"/>
  <c r="BE76" i="1"/>
  <c r="BE69" i="1"/>
  <c r="AT75" i="1" l="1"/>
  <c r="AT73" i="1"/>
  <c r="AT71" i="1"/>
  <c r="AT76" i="1"/>
  <c r="AT72" i="1"/>
  <c r="AT70" i="1"/>
  <c r="AT74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X10" i="1"/>
  <c r="X11" i="1"/>
  <c r="X12" i="1"/>
  <c r="X13" i="1"/>
  <c r="X14" i="1"/>
  <c r="X15" i="1"/>
  <c r="X16" i="1"/>
  <c r="Q10" i="1"/>
  <c r="Q11" i="1"/>
  <c r="Q12" i="1"/>
  <c r="Q13" i="1"/>
  <c r="Q14" i="1"/>
  <c r="Q15" i="1"/>
  <c r="Q16" i="1"/>
  <c r="J10" i="1"/>
  <c r="J11" i="1"/>
  <c r="J12" i="1"/>
  <c r="J13" i="1"/>
  <c r="J14" i="1"/>
  <c r="J15" i="1"/>
  <c r="J16" i="1"/>
  <c r="AT16" i="1" l="1"/>
  <c r="BB15" i="1"/>
  <c r="BB11" i="1"/>
  <c r="BB14" i="1"/>
  <c r="Y14" i="1"/>
  <c r="BB10" i="1"/>
  <c r="BB13" i="1"/>
  <c r="Y13" i="1"/>
  <c r="BB16" i="1"/>
  <c r="BB12" i="1"/>
  <c r="Y12" i="1"/>
  <c r="AT15" i="1"/>
  <c r="AT13" i="1"/>
  <c r="AT14" i="1"/>
  <c r="Y16" i="1"/>
  <c r="AT12" i="1"/>
  <c r="AT11" i="1"/>
  <c r="Y11" i="1"/>
  <c r="AT10" i="1"/>
  <c r="Y10" i="1"/>
  <c r="Y15" i="1"/>
  <c r="AU76" i="1"/>
  <c r="AU75" i="1"/>
  <c r="AU74" i="1"/>
  <c r="AU73" i="1"/>
  <c r="AU72" i="1"/>
  <c r="AU71" i="1"/>
  <c r="AU70" i="1"/>
  <c r="AU69" i="1"/>
  <c r="AU10" i="1"/>
  <c r="AU11" i="1"/>
  <c r="AU12" i="1"/>
  <c r="AU13" i="1"/>
  <c r="AU14" i="1"/>
  <c r="AU15" i="1"/>
  <c r="AU16" i="1"/>
  <c r="AU9" i="1"/>
  <c r="AU30" i="1"/>
  <c r="AU31" i="1"/>
  <c r="AU32" i="1"/>
  <c r="AU33" i="1"/>
  <c r="AU34" i="1"/>
  <c r="AU35" i="1"/>
  <c r="AU36" i="1"/>
  <c r="AU29" i="1"/>
  <c r="AU50" i="1"/>
  <c r="BC50" i="1" s="1"/>
  <c r="AU51" i="1"/>
  <c r="BC51" i="1" s="1"/>
  <c r="AU52" i="1"/>
  <c r="BC52" i="1" s="1"/>
  <c r="AU53" i="1"/>
  <c r="BC53" i="1" s="1"/>
  <c r="AU54" i="1"/>
  <c r="BC54" i="1" s="1"/>
  <c r="AU55" i="1"/>
  <c r="BC55" i="1" s="1"/>
  <c r="AU56" i="1"/>
  <c r="BC56" i="1" s="1"/>
  <c r="AU49" i="1"/>
  <c r="BC49" i="1" s="1"/>
  <c r="BF30" i="1" l="1"/>
  <c r="BC30" i="1"/>
  <c r="BF76" i="1"/>
  <c r="BC76" i="1"/>
  <c r="BC36" i="1"/>
  <c r="BF36" i="1"/>
  <c r="BF32" i="1"/>
  <c r="BC32" i="1"/>
  <c r="BF16" i="1"/>
  <c r="BC16" i="1"/>
  <c r="BF12" i="1"/>
  <c r="BC12" i="1"/>
  <c r="BF70" i="1"/>
  <c r="BC70" i="1"/>
  <c r="BF74" i="1"/>
  <c r="BC74" i="1"/>
  <c r="BF14" i="1"/>
  <c r="BC14" i="1"/>
  <c r="BF72" i="1"/>
  <c r="BC72" i="1"/>
  <c r="BC35" i="1"/>
  <c r="BF35" i="1"/>
  <c r="BF31" i="1"/>
  <c r="BC31" i="1"/>
  <c r="BF15" i="1"/>
  <c r="BC15" i="1"/>
  <c r="BF11" i="1"/>
  <c r="BC11" i="1"/>
  <c r="BF71" i="1"/>
  <c r="BC71" i="1"/>
  <c r="BF75" i="1"/>
  <c r="BC75" i="1"/>
  <c r="BF10" i="1"/>
  <c r="BC10" i="1"/>
  <c r="BF29" i="1"/>
  <c r="BC29" i="1"/>
  <c r="BF33" i="1"/>
  <c r="BC33" i="1"/>
  <c r="BF9" i="1"/>
  <c r="BC9" i="1"/>
  <c r="BF13" i="1"/>
  <c r="BC13" i="1"/>
  <c r="BF69" i="1"/>
  <c r="BC69" i="1"/>
  <c r="BF73" i="1"/>
  <c r="BC73" i="1"/>
  <c r="BF34" i="1"/>
  <c r="BC34" i="1"/>
  <c r="BF49" i="1"/>
  <c r="BF53" i="1"/>
  <c r="BF52" i="1"/>
  <c r="BF56" i="1"/>
  <c r="BF51" i="1"/>
  <c r="BF55" i="1"/>
  <c r="BF50" i="1"/>
  <c r="BF54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X30" i="1"/>
  <c r="X31" i="1"/>
  <c r="X32" i="1"/>
  <c r="X33" i="1"/>
  <c r="Q30" i="1"/>
  <c r="Q31" i="1"/>
  <c r="Q32" i="1"/>
  <c r="Q33" i="1"/>
  <c r="Q34" i="1"/>
  <c r="Q35" i="1"/>
  <c r="Q36" i="1"/>
  <c r="J30" i="1"/>
  <c r="J31" i="1"/>
  <c r="J32" i="1"/>
  <c r="J34" i="1"/>
  <c r="J35" i="1"/>
  <c r="Y35" i="1" s="1"/>
  <c r="J36" i="1"/>
  <c r="Y36" i="1" s="1"/>
  <c r="J9" i="1"/>
  <c r="Q9" i="1"/>
  <c r="X9" i="1"/>
  <c r="AR9" i="1"/>
  <c r="AS9" i="1"/>
  <c r="BA9" i="1"/>
  <c r="BE9" i="1"/>
  <c r="BG9" i="1"/>
  <c r="Y31" i="1" l="1"/>
  <c r="X37" i="1"/>
  <c r="Y30" i="1"/>
  <c r="Y32" i="1"/>
  <c r="BB34" i="1"/>
  <c r="BB9" i="1"/>
  <c r="BB32" i="1"/>
  <c r="BB36" i="1"/>
  <c r="BB31" i="1"/>
  <c r="BB35" i="1"/>
  <c r="BB30" i="1"/>
  <c r="AT34" i="1"/>
  <c r="AT30" i="1"/>
  <c r="AT36" i="1"/>
  <c r="AT35" i="1"/>
  <c r="AT9" i="1"/>
  <c r="AT33" i="1"/>
  <c r="AT31" i="1"/>
  <c r="AT32" i="1"/>
  <c r="Y9" i="1"/>
  <c r="BD9" i="1" l="1"/>
  <c r="Y17" i="1"/>
  <c r="AX96" i="1"/>
  <c r="AY96" i="1"/>
  <c r="AZ96" i="1"/>
  <c r="AX97" i="1"/>
  <c r="AY97" i="1"/>
  <c r="AZ97" i="1"/>
  <c r="AX98" i="1"/>
  <c r="AY98" i="1"/>
  <c r="AZ98" i="1"/>
  <c r="AX99" i="1"/>
  <c r="AY99" i="1"/>
  <c r="AZ99" i="1"/>
  <c r="AX100" i="1"/>
  <c r="AY100" i="1"/>
  <c r="AZ100" i="1"/>
  <c r="AX101" i="1"/>
  <c r="AY101" i="1"/>
  <c r="AZ101" i="1"/>
  <c r="AX102" i="1"/>
  <c r="AY102" i="1"/>
  <c r="AZ102" i="1"/>
  <c r="AX37" i="1"/>
  <c r="AY37" i="1"/>
  <c r="AZ37" i="1"/>
  <c r="AX95" i="1"/>
  <c r="AY95" i="1"/>
  <c r="AZ95" i="1"/>
  <c r="AZ77" i="1"/>
  <c r="AY77" i="1"/>
  <c r="AX77" i="1"/>
  <c r="AZ57" i="1"/>
  <c r="AY57" i="1"/>
  <c r="AX57" i="1"/>
  <c r="AX17" i="1"/>
  <c r="AY17" i="1"/>
  <c r="AZ17" i="1"/>
  <c r="AX103" i="1" l="1"/>
  <c r="AZ103" i="1"/>
  <c r="AY103" i="1"/>
  <c r="AW96" i="1"/>
  <c r="AW97" i="1"/>
  <c r="AW98" i="1"/>
  <c r="AW99" i="1"/>
  <c r="AW100" i="1"/>
  <c r="AW101" i="1"/>
  <c r="AW102" i="1"/>
  <c r="AW95" i="1"/>
  <c r="AW77" i="1"/>
  <c r="AW57" i="1"/>
  <c r="AW37" i="1"/>
  <c r="AW17" i="1"/>
  <c r="BE56" i="1"/>
  <c r="BE55" i="1"/>
  <c r="BE54" i="1"/>
  <c r="BE53" i="1"/>
  <c r="BE52" i="1"/>
  <c r="BE51" i="1"/>
  <c r="BE50" i="1"/>
  <c r="BE49" i="1"/>
  <c r="BE36" i="1"/>
  <c r="BE35" i="1"/>
  <c r="BE34" i="1"/>
  <c r="BE32" i="1"/>
  <c r="BE31" i="1"/>
  <c r="BE30" i="1"/>
  <c r="BE29" i="1"/>
  <c r="BE10" i="1"/>
  <c r="BE11" i="1"/>
  <c r="BE12" i="1"/>
  <c r="BE13" i="1"/>
  <c r="BE14" i="1"/>
  <c r="BE15" i="1"/>
  <c r="BE16" i="1"/>
  <c r="BA10" i="1"/>
  <c r="BA11" i="1"/>
  <c r="BA12" i="1"/>
  <c r="BA13" i="1"/>
  <c r="BA14" i="1"/>
  <c r="BA15" i="1"/>
  <c r="BA16" i="1"/>
  <c r="BG56" i="1"/>
  <c r="BG54" i="1"/>
  <c r="BG52" i="1"/>
  <c r="BG50" i="1"/>
  <c r="AV102" i="1"/>
  <c r="AV96" i="1"/>
  <c r="AV97" i="1"/>
  <c r="AV98" i="1"/>
  <c r="AV99" i="1"/>
  <c r="AV100" i="1"/>
  <c r="AV101" i="1"/>
  <c r="AV95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B95" i="1"/>
  <c r="R102" i="1"/>
  <c r="S102" i="1"/>
  <c r="T102" i="1"/>
  <c r="U102" i="1"/>
  <c r="V102" i="1"/>
  <c r="W102" i="1"/>
  <c r="R96" i="1"/>
  <c r="S96" i="1"/>
  <c r="T96" i="1"/>
  <c r="U96" i="1"/>
  <c r="V96" i="1"/>
  <c r="W96" i="1"/>
  <c r="R97" i="1"/>
  <c r="S97" i="1"/>
  <c r="T97" i="1"/>
  <c r="U97" i="1"/>
  <c r="V97" i="1"/>
  <c r="W97" i="1"/>
  <c r="R98" i="1"/>
  <c r="S98" i="1"/>
  <c r="T98" i="1"/>
  <c r="U98" i="1"/>
  <c r="V98" i="1"/>
  <c r="W98" i="1"/>
  <c r="R99" i="1"/>
  <c r="S99" i="1"/>
  <c r="T99" i="1"/>
  <c r="U99" i="1"/>
  <c r="V99" i="1"/>
  <c r="W99" i="1"/>
  <c r="R100" i="1"/>
  <c r="S100" i="1"/>
  <c r="T100" i="1"/>
  <c r="U100" i="1"/>
  <c r="V100" i="1"/>
  <c r="W100" i="1"/>
  <c r="R101" i="1"/>
  <c r="S101" i="1"/>
  <c r="T101" i="1"/>
  <c r="U101" i="1"/>
  <c r="V101" i="1"/>
  <c r="W101" i="1"/>
  <c r="S95" i="1"/>
  <c r="T95" i="1"/>
  <c r="U95" i="1"/>
  <c r="V95" i="1"/>
  <c r="W95" i="1"/>
  <c r="R95" i="1"/>
  <c r="K102" i="1"/>
  <c r="L102" i="1"/>
  <c r="M102" i="1"/>
  <c r="N102" i="1"/>
  <c r="O102" i="1"/>
  <c r="P102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L95" i="1"/>
  <c r="M95" i="1"/>
  <c r="N95" i="1"/>
  <c r="O95" i="1"/>
  <c r="P95" i="1"/>
  <c r="K95" i="1"/>
  <c r="I96" i="1"/>
  <c r="I97" i="1"/>
  <c r="I98" i="1"/>
  <c r="I100" i="1"/>
  <c r="I101" i="1"/>
  <c r="I102" i="1"/>
  <c r="H96" i="1"/>
  <c r="H97" i="1"/>
  <c r="H98" i="1"/>
  <c r="H100" i="1"/>
  <c r="H101" i="1"/>
  <c r="H102" i="1"/>
  <c r="G96" i="1"/>
  <c r="G97" i="1"/>
  <c r="G98" i="1"/>
  <c r="G100" i="1"/>
  <c r="G101" i="1"/>
  <c r="G102" i="1"/>
  <c r="F96" i="1"/>
  <c r="F97" i="1"/>
  <c r="F98" i="1"/>
  <c r="F100" i="1"/>
  <c r="F101" i="1"/>
  <c r="F102" i="1"/>
  <c r="E96" i="1"/>
  <c r="E97" i="1"/>
  <c r="E98" i="1"/>
  <c r="E100" i="1"/>
  <c r="E101" i="1"/>
  <c r="E102" i="1"/>
  <c r="E95" i="1"/>
  <c r="F95" i="1"/>
  <c r="G95" i="1"/>
  <c r="H95" i="1"/>
  <c r="I95" i="1"/>
  <c r="D100" i="1"/>
  <c r="D101" i="1"/>
  <c r="D102" i="1"/>
  <c r="D96" i="1"/>
  <c r="D97" i="1"/>
  <c r="D98" i="1"/>
  <c r="D95" i="1"/>
  <c r="C57" i="1"/>
  <c r="C77" i="1"/>
  <c r="C103" i="1"/>
  <c r="C37" i="1"/>
  <c r="C17" i="1"/>
  <c r="AV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W77" i="1"/>
  <c r="V77" i="1"/>
  <c r="U77" i="1"/>
  <c r="T77" i="1"/>
  <c r="S77" i="1"/>
  <c r="R77" i="1"/>
  <c r="P77" i="1"/>
  <c r="O77" i="1"/>
  <c r="N77" i="1"/>
  <c r="M77" i="1"/>
  <c r="L77" i="1"/>
  <c r="K77" i="1"/>
  <c r="I77" i="1"/>
  <c r="H77" i="1"/>
  <c r="G77" i="1"/>
  <c r="F77" i="1"/>
  <c r="E77" i="1"/>
  <c r="D77" i="1"/>
  <c r="BG76" i="1"/>
  <c r="X76" i="1"/>
  <c r="Q76" i="1"/>
  <c r="J76" i="1"/>
  <c r="BG75" i="1"/>
  <c r="X75" i="1"/>
  <c r="Q75" i="1"/>
  <c r="J75" i="1"/>
  <c r="BG74" i="1"/>
  <c r="X74" i="1"/>
  <c r="Q74" i="1"/>
  <c r="J74" i="1"/>
  <c r="BG73" i="1"/>
  <c r="X73" i="1"/>
  <c r="Q73" i="1"/>
  <c r="J73" i="1"/>
  <c r="BG72" i="1"/>
  <c r="X72" i="1"/>
  <c r="Q72" i="1"/>
  <c r="J72" i="1"/>
  <c r="BG71" i="1"/>
  <c r="X71" i="1"/>
  <c r="Q71" i="1"/>
  <c r="J71" i="1"/>
  <c r="BG70" i="1"/>
  <c r="X70" i="1"/>
  <c r="Q70" i="1"/>
  <c r="J70" i="1"/>
  <c r="BG69" i="1"/>
  <c r="AS69" i="1"/>
  <c r="AR69" i="1"/>
  <c r="X69" i="1"/>
  <c r="Q69" i="1"/>
  <c r="J69" i="1"/>
  <c r="AV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W57" i="1"/>
  <c r="V57" i="1"/>
  <c r="U57" i="1"/>
  <c r="T57" i="1"/>
  <c r="S57" i="1"/>
  <c r="R57" i="1"/>
  <c r="P57" i="1"/>
  <c r="O57" i="1"/>
  <c r="N57" i="1"/>
  <c r="M57" i="1"/>
  <c r="L57" i="1"/>
  <c r="K57" i="1"/>
  <c r="I57" i="1"/>
  <c r="H57" i="1"/>
  <c r="G57" i="1"/>
  <c r="F57" i="1"/>
  <c r="E57" i="1"/>
  <c r="D57" i="1"/>
  <c r="BA56" i="1"/>
  <c r="AS56" i="1"/>
  <c r="AR56" i="1"/>
  <c r="X56" i="1"/>
  <c r="Q56" i="1"/>
  <c r="J56" i="1"/>
  <c r="BA55" i="1"/>
  <c r="BG55" i="1"/>
  <c r="AS55" i="1"/>
  <c r="AR55" i="1"/>
  <c r="X55" i="1"/>
  <c r="Q55" i="1"/>
  <c r="J55" i="1"/>
  <c r="BA54" i="1"/>
  <c r="AS54" i="1"/>
  <c r="AR54" i="1"/>
  <c r="X54" i="1"/>
  <c r="Q54" i="1"/>
  <c r="J54" i="1"/>
  <c r="BA53" i="1"/>
  <c r="BG53" i="1"/>
  <c r="AS53" i="1"/>
  <c r="AR53" i="1"/>
  <c r="X53" i="1"/>
  <c r="Q53" i="1"/>
  <c r="BA52" i="1"/>
  <c r="AS52" i="1"/>
  <c r="AR52" i="1"/>
  <c r="X52" i="1"/>
  <c r="Q52" i="1"/>
  <c r="J52" i="1"/>
  <c r="BA51" i="1"/>
  <c r="BG51" i="1"/>
  <c r="X51" i="1"/>
  <c r="Q51" i="1"/>
  <c r="BA50" i="1"/>
  <c r="AS50" i="1"/>
  <c r="AR50" i="1"/>
  <c r="X50" i="1"/>
  <c r="Q50" i="1"/>
  <c r="J50" i="1"/>
  <c r="BA49" i="1"/>
  <c r="BG49" i="1"/>
  <c r="AS49" i="1"/>
  <c r="AR49" i="1"/>
  <c r="X49" i="1"/>
  <c r="Q49" i="1"/>
  <c r="J49" i="1"/>
  <c r="AV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W37" i="1"/>
  <c r="V37" i="1"/>
  <c r="U37" i="1"/>
  <c r="T37" i="1"/>
  <c r="S37" i="1"/>
  <c r="R37" i="1"/>
  <c r="P37" i="1"/>
  <c r="O37" i="1"/>
  <c r="N37" i="1"/>
  <c r="M37" i="1"/>
  <c r="L37" i="1"/>
  <c r="K37" i="1"/>
  <c r="BA36" i="1"/>
  <c r="BG36" i="1"/>
  <c r="BA35" i="1"/>
  <c r="BG35" i="1"/>
  <c r="BA34" i="1"/>
  <c r="BG34" i="1"/>
  <c r="BG33" i="1"/>
  <c r="BA32" i="1"/>
  <c r="BG32" i="1"/>
  <c r="BA31" i="1"/>
  <c r="BG31" i="1"/>
  <c r="BA30" i="1"/>
  <c r="BG30" i="1"/>
  <c r="BA29" i="1"/>
  <c r="BG29" i="1"/>
  <c r="AS29" i="1"/>
  <c r="AR29" i="1"/>
  <c r="Q29" i="1"/>
  <c r="BB29" i="1" s="1"/>
  <c r="BG12" i="1"/>
  <c r="BG13" i="1"/>
  <c r="BG14" i="1"/>
  <c r="BG15" i="1"/>
  <c r="BG16" i="1"/>
  <c r="BG10" i="1"/>
  <c r="BG11" i="1"/>
  <c r="BB50" i="1" l="1"/>
  <c r="BB55" i="1"/>
  <c r="BB51" i="1"/>
  <c r="BB54" i="1"/>
  <c r="BB70" i="1"/>
  <c r="BB71" i="1"/>
  <c r="BB72" i="1"/>
  <c r="BB73" i="1"/>
  <c r="BB74" i="1"/>
  <c r="BB75" i="1"/>
  <c r="BB76" i="1"/>
  <c r="BB49" i="1"/>
  <c r="BB52" i="1"/>
  <c r="BB69" i="1"/>
  <c r="BB53" i="1"/>
  <c r="BB56" i="1"/>
  <c r="AR77" i="1"/>
  <c r="AS77" i="1"/>
  <c r="BE77" i="1"/>
  <c r="BA77" i="1"/>
  <c r="BE97" i="1"/>
  <c r="BA97" i="1"/>
  <c r="BE98" i="1"/>
  <c r="BA98" i="1"/>
  <c r="BE101" i="1"/>
  <c r="BA101" i="1"/>
  <c r="BA100" i="1"/>
  <c r="BE100" i="1"/>
  <c r="BA95" i="1"/>
  <c r="BE95" i="1"/>
  <c r="BE102" i="1"/>
  <c r="BA102" i="1"/>
  <c r="BE96" i="1"/>
  <c r="BA96" i="1"/>
  <c r="AU100" i="1"/>
  <c r="AU97" i="1"/>
  <c r="AU95" i="1"/>
  <c r="AU57" i="1"/>
  <c r="BC57" i="1" s="1"/>
  <c r="AS101" i="1"/>
  <c r="AS100" i="1"/>
  <c r="AS99" i="1"/>
  <c r="AS98" i="1"/>
  <c r="AS97" i="1"/>
  <c r="AS96" i="1"/>
  <c r="AS102" i="1"/>
  <c r="AU98" i="1"/>
  <c r="AU101" i="1"/>
  <c r="AU96" i="1"/>
  <c r="AU102" i="1"/>
  <c r="AU77" i="1"/>
  <c r="BF77" i="1" s="1"/>
  <c r="AR101" i="1"/>
  <c r="AR100" i="1"/>
  <c r="AT100" i="1" s="1"/>
  <c r="AR99" i="1"/>
  <c r="AR98" i="1"/>
  <c r="AT98" i="1" s="1"/>
  <c r="AR97" i="1"/>
  <c r="AT97" i="1" s="1"/>
  <c r="AR96" i="1"/>
  <c r="AT96" i="1" s="1"/>
  <c r="AR102" i="1"/>
  <c r="O103" i="1"/>
  <c r="Q37" i="1"/>
  <c r="K103" i="1"/>
  <c r="AR37" i="1"/>
  <c r="AS37" i="1"/>
  <c r="BG102" i="1"/>
  <c r="BG100" i="1"/>
  <c r="BG98" i="1"/>
  <c r="BG96" i="1"/>
  <c r="BG95" i="1"/>
  <c r="BG101" i="1"/>
  <c r="BG99" i="1"/>
  <c r="BG97" i="1"/>
  <c r="BE57" i="1"/>
  <c r="J97" i="1"/>
  <c r="AW103" i="1"/>
  <c r="J101" i="1"/>
  <c r="J102" i="1"/>
  <c r="AT69" i="1"/>
  <c r="M103" i="1"/>
  <c r="AT29" i="1"/>
  <c r="BD30" i="1"/>
  <c r="BD32" i="1"/>
  <c r="BD34" i="1"/>
  <c r="BD36" i="1"/>
  <c r="Q77" i="1"/>
  <c r="X77" i="1"/>
  <c r="J98" i="1"/>
  <c r="J96" i="1"/>
  <c r="J100" i="1"/>
  <c r="P103" i="1"/>
  <c r="N103" i="1"/>
  <c r="L103" i="1"/>
  <c r="Y50" i="1"/>
  <c r="Y53" i="1"/>
  <c r="Y55" i="1"/>
  <c r="Q101" i="1"/>
  <c r="Q100" i="1"/>
  <c r="Q99" i="1"/>
  <c r="Q98" i="1"/>
  <c r="Q97" i="1"/>
  <c r="Q96" i="1"/>
  <c r="Q102" i="1"/>
  <c r="X101" i="1"/>
  <c r="X100" i="1"/>
  <c r="X99" i="1"/>
  <c r="X98" i="1"/>
  <c r="X97" i="1"/>
  <c r="X96" i="1"/>
  <c r="X102" i="1"/>
  <c r="AT51" i="1"/>
  <c r="AT52" i="1"/>
  <c r="AT54" i="1"/>
  <c r="AT56" i="1"/>
  <c r="Y29" i="1"/>
  <c r="BD31" i="1"/>
  <c r="Y49" i="1"/>
  <c r="AT49" i="1"/>
  <c r="AT50" i="1"/>
  <c r="Y51" i="1"/>
  <c r="Y52" i="1"/>
  <c r="AT53" i="1"/>
  <c r="Y54" i="1"/>
  <c r="AT55" i="1"/>
  <c r="Y56" i="1"/>
  <c r="Q57" i="1"/>
  <c r="X57" i="1"/>
  <c r="AR57" i="1"/>
  <c r="Y70" i="1"/>
  <c r="Y72" i="1"/>
  <c r="Y73" i="1"/>
  <c r="Y74" i="1"/>
  <c r="Y75" i="1"/>
  <c r="Y76" i="1"/>
  <c r="AS57" i="1"/>
  <c r="Y69" i="1"/>
  <c r="Y71" i="1"/>
  <c r="J77" i="1"/>
  <c r="BB77" i="1" s="1"/>
  <c r="BG77" i="1"/>
  <c r="J57" i="1"/>
  <c r="BG57" i="1"/>
  <c r="BA57" i="1"/>
  <c r="BG37" i="1"/>
  <c r="J95" i="1"/>
  <c r="AV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W103" i="1"/>
  <c r="V103" i="1"/>
  <c r="U103" i="1"/>
  <c r="T103" i="1"/>
  <c r="S103" i="1"/>
  <c r="R103" i="1"/>
  <c r="AS95" i="1"/>
  <c r="AR95" i="1"/>
  <c r="X95" i="1"/>
  <c r="Q95" i="1"/>
  <c r="AV17" i="1"/>
  <c r="D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W17" i="1"/>
  <c r="V17" i="1"/>
  <c r="U17" i="1"/>
  <c r="T17" i="1"/>
  <c r="S17" i="1"/>
  <c r="R17" i="1"/>
  <c r="P17" i="1"/>
  <c r="O17" i="1"/>
  <c r="N17" i="1"/>
  <c r="M17" i="1"/>
  <c r="L17" i="1"/>
  <c r="K17" i="1"/>
  <c r="I17" i="1"/>
  <c r="G17" i="1"/>
  <c r="F17" i="1"/>
  <c r="BF102" i="1" l="1"/>
  <c r="BC102" i="1"/>
  <c r="BB97" i="1"/>
  <c r="BF97" i="1"/>
  <c r="BC97" i="1"/>
  <c r="BC77" i="1"/>
  <c r="BB96" i="1"/>
  <c r="BF101" i="1"/>
  <c r="BC101" i="1"/>
  <c r="BF96" i="1"/>
  <c r="BC96" i="1"/>
  <c r="BF98" i="1"/>
  <c r="BC98" i="1"/>
  <c r="BF95" i="1"/>
  <c r="BC95" i="1"/>
  <c r="BF100" i="1"/>
  <c r="BC100" i="1"/>
  <c r="BB95" i="1"/>
  <c r="BD55" i="1"/>
  <c r="BB98" i="1"/>
  <c r="BD54" i="1"/>
  <c r="BD53" i="1"/>
  <c r="BB57" i="1"/>
  <c r="BD50" i="1"/>
  <c r="BB100" i="1"/>
  <c r="BB102" i="1"/>
  <c r="AT77" i="1"/>
  <c r="BD56" i="1"/>
  <c r="BD52" i="1"/>
  <c r="BB101" i="1"/>
  <c r="AT99" i="1"/>
  <c r="AT102" i="1"/>
  <c r="BD70" i="1"/>
  <c r="BD69" i="1"/>
  <c r="BD71" i="1"/>
  <c r="AT101" i="1"/>
  <c r="AR17" i="1"/>
  <c r="AS17" i="1"/>
  <c r="X17" i="1"/>
  <c r="Q17" i="1"/>
  <c r="BF57" i="1"/>
  <c r="Y77" i="1"/>
  <c r="AT37" i="1"/>
  <c r="F37" i="1"/>
  <c r="F99" i="1"/>
  <c r="F103" i="1" s="1"/>
  <c r="D37" i="1"/>
  <c r="D99" i="1"/>
  <c r="G99" i="1"/>
  <c r="G103" i="1" s="1"/>
  <c r="G37" i="1"/>
  <c r="I99" i="1"/>
  <c r="I103" i="1" s="1"/>
  <c r="I37" i="1"/>
  <c r="BG103" i="1"/>
  <c r="BD75" i="1"/>
  <c r="BD73" i="1"/>
  <c r="BD35" i="1"/>
  <c r="BD49" i="1"/>
  <c r="BD12" i="1"/>
  <c r="BD16" i="1"/>
  <c r="Y96" i="1"/>
  <c r="Y102" i="1"/>
  <c r="BD15" i="1"/>
  <c r="Y97" i="1"/>
  <c r="BD76" i="1"/>
  <c r="BD74" i="1"/>
  <c r="BD72" i="1"/>
  <c r="BD51" i="1"/>
  <c r="BD29" i="1"/>
  <c r="BD14" i="1"/>
  <c r="Y100" i="1"/>
  <c r="Y98" i="1"/>
  <c r="BD11" i="1"/>
  <c r="BD13" i="1"/>
  <c r="BD10" i="1"/>
  <c r="Y101" i="1"/>
  <c r="Y57" i="1"/>
  <c r="X103" i="1"/>
  <c r="AT57" i="1"/>
  <c r="AR103" i="1"/>
  <c r="AS103" i="1"/>
  <c r="Q103" i="1"/>
  <c r="Y95" i="1"/>
  <c r="AT95" i="1"/>
  <c r="E17" i="1"/>
  <c r="H17" i="1"/>
  <c r="BD77" i="1" l="1"/>
  <c r="AT17" i="1"/>
  <c r="J17" i="1"/>
  <c r="AU17" i="1"/>
  <c r="H37" i="1"/>
  <c r="H99" i="1"/>
  <c r="H103" i="1" s="1"/>
  <c r="E99" i="1"/>
  <c r="AU99" i="1" s="1"/>
  <c r="E37" i="1"/>
  <c r="BE33" i="1"/>
  <c r="D103" i="1"/>
  <c r="BA33" i="1"/>
  <c r="J33" i="1"/>
  <c r="Y33" i="1" s="1"/>
  <c r="Y37" i="1" s="1"/>
  <c r="BD98" i="1"/>
  <c r="BD97" i="1"/>
  <c r="BD96" i="1"/>
  <c r="BD95" i="1"/>
  <c r="BD101" i="1"/>
  <c r="BD100" i="1"/>
  <c r="BD102" i="1"/>
  <c r="BE17" i="1"/>
  <c r="BA17" i="1"/>
  <c r="BD57" i="1"/>
  <c r="BG17" i="1"/>
  <c r="AT103" i="1"/>
  <c r="BF17" i="1" l="1"/>
  <c r="BC17" i="1"/>
  <c r="BF99" i="1"/>
  <c r="BC99" i="1"/>
  <c r="BB17" i="1"/>
  <c r="BB33" i="1"/>
  <c r="BE99" i="1"/>
  <c r="BA99" i="1"/>
  <c r="AU37" i="1"/>
  <c r="J37" i="1"/>
  <c r="J99" i="1"/>
  <c r="BA37" i="1"/>
  <c r="E103" i="1"/>
  <c r="BE37" i="1"/>
  <c r="BD17" i="1"/>
  <c r="BF37" i="1" l="1"/>
  <c r="BC37" i="1"/>
  <c r="BD37" i="1"/>
  <c r="BB37" i="1"/>
  <c r="BD33" i="1"/>
  <c r="Y99" i="1"/>
  <c r="BB99" i="1"/>
  <c r="BE103" i="1"/>
  <c r="BA103" i="1"/>
  <c r="J103" i="1"/>
  <c r="BB103" i="1" s="1"/>
  <c r="AU103" i="1"/>
  <c r="BF103" i="1" l="1"/>
  <c r="BC103" i="1"/>
  <c r="Y103" i="1"/>
  <c r="BD99" i="1"/>
  <c r="BD103" i="1" l="1"/>
</calcChain>
</file>

<file path=xl/sharedStrings.xml><?xml version="1.0" encoding="utf-8"?>
<sst xmlns="http://schemas.openxmlformats.org/spreadsheetml/2006/main" count="540" uniqueCount="90">
  <si>
    <t>BLOCK 1</t>
  </si>
  <si>
    <t xml:space="preserve">District </t>
  </si>
  <si>
    <t>DOTS Popn.</t>
  </si>
  <si>
    <t>♂</t>
  </si>
  <si>
    <t>♀</t>
  </si>
  <si>
    <t>Total</t>
  </si>
  <si>
    <t>BLOCK 2</t>
  </si>
  <si>
    <t xml:space="preserve">DISTRICT 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</si>
  <si>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</si>
  <si>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</si>
  <si>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</si>
  <si>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</si>
  <si>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</si>
  <si>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</si>
  <si>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</si>
  <si>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</si>
  <si>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</si>
  <si>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TOTAL</t>
  </si>
  <si>
    <t>BLOCK 3</t>
  </si>
  <si>
    <t>BLOCK 4</t>
  </si>
  <si>
    <t xml:space="preserve">Laboratory diagnostic activity                          </t>
  </si>
  <si>
    <t xml:space="preserve">Pulmonary </t>
  </si>
  <si>
    <t>Extrapulmonary</t>
  </si>
  <si>
    <t>Bacteriologically confirmed AND/OR clinically diagnosed</t>
  </si>
  <si>
    <t>Bacterolgical positive (B+ve)</t>
  </si>
  <si>
    <t>GRAND TOTAL</t>
  </si>
  <si>
    <t>CODES</t>
  </si>
  <si>
    <t>%AGE</t>
  </si>
  <si>
    <t>CDR B+</t>
  </si>
  <si>
    <t>Clinically diagnosed (B-ve)</t>
  </si>
  <si>
    <t>CNR B+ve</t>
  </si>
  <si>
    <t>DISTRICT</t>
  </si>
  <si>
    <t>DOTS POPULATION</t>
  </si>
  <si>
    <t>CODE</t>
  </si>
  <si>
    <t>PULMONARY</t>
  </si>
  <si>
    <t>BACTERIOLOGICALLY POSITIVE (B+ve)</t>
  </si>
  <si>
    <t>EXTRA-PULMONARY</t>
  </si>
  <si>
    <t>BACTRIOLOGICALLY CONFIRMED AND/OR  CLINICALLY DIAGNOSED</t>
  </si>
  <si>
    <t>RELAPSE                                     (R)</t>
  </si>
  <si>
    <t>NEW                          (N)</t>
  </si>
  <si>
    <t>TREATMENT AFTER FAILURE (TAF)</t>
  </si>
  <si>
    <t>LOST TO FOLLOW UP (TAD)</t>
  </si>
  <si>
    <t>OTHERS B+</t>
  </si>
  <si>
    <t>PREVIOUSLY TREATED WITH UNKNOWN HISTORY</t>
  </si>
  <si>
    <t>PREVIOUSLY TREATED (EXCLUDING RELAPSE)</t>
  </si>
  <si>
    <t>CLINICALLY DIAGNOSED (B-ve)</t>
  </si>
  <si>
    <t>TB CASES ALL FORMS (NEW AND RELAPSE / B+ AND B-ve)</t>
  </si>
  <si>
    <t>LABORATORY DIAGOSTIC ACTIVITY</t>
  </si>
  <si>
    <t>PRESUMPTIVE TB CASES UNDERGOING BACTERIOLOGICAL EXAMINATIN</t>
  </si>
  <si>
    <t>PRESEUMPTIVE TB CASES WITH POSITIVE BACTERIOLOGICAL RESULT</t>
  </si>
  <si>
    <t>HH CONTACT MANAGEMENT</t>
  </si>
  <si>
    <t>CDR ALL FORMS</t>
  </si>
  <si>
    <t>CNR ALL FORMS</t>
  </si>
  <si>
    <t>SUSPECT POSITIVITY RATE</t>
  </si>
  <si>
    <t>PROP B+</t>
  </si>
  <si>
    <t xml:space="preserve">                                                                         Bacteriologically confirmed or clinically diagnosed </t>
  </si>
  <si>
    <t>OTHERS B-ve</t>
  </si>
  <si>
    <t xml:space="preserve">OTHERS </t>
  </si>
  <si>
    <t>PAKISTAN</t>
  </si>
  <si>
    <t xml:space="preserve">AJK </t>
  </si>
  <si>
    <t>Balochistan</t>
  </si>
  <si>
    <t>FATA</t>
  </si>
  <si>
    <t>GB</t>
  </si>
  <si>
    <t>Khyber Pakhtoonkuah</t>
  </si>
  <si>
    <t>Punjab</t>
  </si>
  <si>
    <t>Sindh</t>
  </si>
  <si>
    <t>ICT</t>
  </si>
  <si>
    <t>TOTAL HH CONTACTS</t>
  </si>
  <si>
    <t xml:space="preserve">HH CONTACTS SCREENED </t>
  </si>
  <si>
    <t>TB CASE DETECTED</t>
  </si>
  <si>
    <t>N+R</t>
  </si>
  <si>
    <t>TB07-Q1 - 2015</t>
  </si>
  <si>
    <t>TB07-Q2 - 2015</t>
  </si>
  <si>
    <t>TB07-Q3 - 2015</t>
  </si>
  <si>
    <t>TB07-Q4 - 2015</t>
  </si>
  <si>
    <t>TB-07 CONSOLIDATED 2015</t>
  </si>
  <si>
    <t>PREVIOUSLY TREATED CASES</t>
  </si>
  <si>
    <t>KP</t>
  </si>
  <si>
    <t>PAK</t>
  </si>
  <si>
    <t>CASE CONTRIBUTION</t>
  </si>
  <si>
    <t>CDR</t>
  </si>
  <si>
    <t>TB BURDEN</t>
  </si>
  <si>
    <t>RR+ cases  referred at PMDT sites</t>
  </si>
  <si>
    <t xml:space="preserve">RR+ cases  enrolled </t>
  </si>
  <si>
    <t>PJB</t>
  </si>
  <si>
    <t>BAL</t>
  </si>
  <si>
    <t>SINDH</t>
  </si>
  <si>
    <t>TB cases found RR+ at X-pert site</t>
  </si>
  <si>
    <t>DR-TB Cases notified in ENRS</t>
  </si>
  <si>
    <t>% 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</si>
</sst>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rgb="FF000000"/>
      <name val="Arial,Bold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2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002060"/>
      <name val="Arial"/>
      <family val="2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534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1" fontId="10" fillId="3" borderId="1" xfId="1" applyNumberFormat="1" applyFont="1" applyFill="1" applyBorder="1" applyAlignment="1" applyProtection="1">
      <alignment horizontal="center" vertical="center" wrapText="1"/>
    </xf>
    <xf numFmtId="164" fontId="10" fillId="3" borderId="1" xfId="1" applyNumberFormat="1" applyFont="1" applyFill="1" applyBorder="1" applyAlignment="1" applyProtection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1" fillId="0" borderId="0" xfId="1" applyFont="1" applyFill="1" applyBorder="1" applyAlignment="1" applyProtection="1">
      <alignment horizontal="center" vertical="center"/>
      <protection locked="0"/>
    </xf>
    <xf numFmtId="0" fontId="10" fillId="0" borderId="0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/>
    </xf>
    <xf numFmtId="0" fontId="3" fillId="0" borderId="42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</xf>
    <xf numFmtId="0" fontId="2" fillId="0" borderId="10" xfId="1" applyFont="1" applyFill="1" applyBorder="1" applyAlignment="1" applyProtection="1">
      <alignment horizontal="center" vertical="center"/>
    </xf>
    <xf numFmtId="0" fontId="3" fillId="0" borderId="45" xfId="1" applyFont="1" applyFill="1" applyBorder="1" applyAlignment="1" applyProtection="1">
      <alignment horizontal="center" vertical="center"/>
    </xf>
    <xf numFmtId="1" fontId="10" fillId="0" borderId="0" xfId="1" applyNumberFormat="1" applyFont="1" applyFill="1" applyBorder="1" applyAlignment="1" applyProtection="1">
      <alignment horizontal="center" vertical="center" wrapText="1"/>
    </xf>
    <xf numFmtId="164" fontId="10" fillId="0" borderId="0" xfId="1" applyNumberFormat="1" applyFont="1" applyFill="1" applyBorder="1" applyAlignment="1" applyProtection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10" fillId="3" borderId="1" xfId="1" applyNumberFormat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center" vertical="center" wrapText="1"/>
    </xf>
    <xf numFmtId="0" fontId="2" fillId="0" borderId="44" xfId="1" applyFont="1" applyFill="1" applyBorder="1" applyAlignment="1">
      <alignment horizontal="center" vertical="center" wrapText="1"/>
    </xf>
    <xf numFmtId="0" fontId="2" fillId="0" borderId="43" xfId="1" applyFont="1" applyFill="1" applyBorder="1" applyAlignment="1">
      <alignment horizontal="center" vertical="center" wrapText="1"/>
    </xf>
    <xf numFmtId="0" fontId="18" fillId="0" borderId="2" xfId="0" applyFont="1" applyFill="1" applyBorder="1" applyAlignment="1" applyProtection="1">
      <alignment horizontal="left" vertical="center"/>
      <protection locked="0"/>
    </xf>
    <xf numFmtId="0" fontId="18" fillId="0" borderId="1" xfId="0" applyFont="1" applyFill="1" applyBorder="1" applyAlignment="1" applyProtection="1">
      <alignment horizontal="left" vertical="center"/>
      <protection locked="0"/>
    </xf>
    <xf numFmtId="0" fontId="10" fillId="0" borderId="16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0" fontId="18" fillId="0" borderId="9" xfId="0" applyFont="1" applyFill="1" applyBorder="1" applyAlignment="1" applyProtection="1">
      <alignment horizontal="left" vertical="center"/>
      <protection locked="0"/>
    </xf>
    <xf numFmtId="0" fontId="10" fillId="0" borderId="48" xfId="1" applyFont="1" applyFill="1" applyBorder="1" applyAlignment="1" applyProtection="1">
      <alignment horizontal="center" vertical="center"/>
    </xf>
    <xf numFmtId="0" fontId="10" fillId="0" borderId="4" xfId="1" applyFont="1" applyFill="1" applyBorder="1" applyAlignment="1" applyProtection="1">
      <alignment horizontal="center" vertical="center"/>
    </xf>
    <xf numFmtId="0" fontId="10" fillId="0" borderId="10" xfId="1" applyFont="1" applyFill="1" applyBorder="1" applyAlignment="1" applyProtection="1">
      <alignment horizontal="center" vertical="center"/>
    </xf>
    <xf numFmtId="0" fontId="18" fillId="0" borderId="4" xfId="0" applyFont="1" applyFill="1" applyBorder="1" applyAlignment="1" applyProtection="1">
      <alignment horizontal="left" vertical="center"/>
      <protection locked="0"/>
    </xf>
    <xf numFmtId="0" fontId="10" fillId="0" borderId="4" xfId="1" applyFont="1" applyFill="1" applyBorder="1" applyAlignment="1">
      <alignment horizontal="center" vertical="center" wrapText="1"/>
    </xf>
    <xf numFmtId="2" fontId="10" fillId="3" borderId="4" xfId="1" applyNumberFormat="1" applyFont="1" applyFill="1" applyBorder="1" applyAlignment="1" applyProtection="1">
      <alignment horizontal="center" vertical="center" wrapText="1"/>
    </xf>
    <xf numFmtId="1" fontId="10" fillId="3" borderId="4" xfId="1" applyNumberFormat="1" applyFont="1" applyFill="1" applyBorder="1" applyAlignment="1" applyProtection="1">
      <alignment horizontal="center" vertical="center" wrapText="1"/>
    </xf>
    <xf numFmtId="164" fontId="10" fillId="3" borderId="4" xfId="1" applyNumberFormat="1" applyFont="1" applyFill="1" applyBorder="1" applyAlignment="1" applyProtection="1">
      <alignment horizontal="center" vertical="center" wrapText="1"/>
    </xf>
    <xf numFmtId="1" fontId="14" fillId="3" borderId="4" xfId="0" applyNumberFormat="1" applyFont="1" applyFill="1" applyBorder="1" applyAlignment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</xf>
    <xf numFmtId="0" fontId="2" fillId="0" borderId="48" xfId="1" applyFont="1" applyFill="1" applyBorder="1" applyAlignment="1" applyProtection="1">
      <alignment horizontal="center" vertical="center"/>
    </xf>
    <xf numFmtId="0" fontId="11" fillId="4" borderId="1" xfId="1" applyFont="1" applyFill="1" applyBorder="1" applyAlignment="1" applyProtection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6" borderId="1" xfId="1" applyFont="1" applyFill="1" applyBorder="1" applyAlignment="1" applyProtection="1">
      <alignment horizontal="center" vertical="center"/>
    </xf>
    <xf numFmtId="0" fontId="10" fillId="6" borderId="16" xfId="1" applyFont="1" applyFill="1" applyBorder="1" applyAlignment="1" applyProtection="1">
      <alignment horizontal="center" vertical="center"/>
    </xf>
    <xf numFmtId="0" fontId="10" fillId="7" borderId="1" xfId="1" applyFont="1" applyFill="1" applyBorder="1" applyAlignment="1" applyProtection="1">
      <alignment horizontal="center" vertical="center" wrapText="1"/>
      <protection locked="0"/>
    </xf>
    <xf numFmtId="2" fontId="10" fillId="3" borderId="3" xfId="1" applyNumberFormat="1" applyFont="1" applyFill="1" applyBorder="1" applyAlignment="1" applyProtection="1">
      <alignment horizontal="center" vertical="center" wrapText="1"/>
    </xf>
    <xf numFmtId="2" fontId="10" fillId="3" borderId="10" xfId="1" applyNumberFormat="1" applyFont="1" applyFill="1" applyBorder="1" applyAlignment="1" applyProtection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0" fillId="7" borderId="20" xfId="1" applyFont="1" applyFill="1" applyBorder="1" applyAlignment="1" applyProtection="1">
      <alignment horizontal="center" vertical="center" wrapText="1"/>
      <protection locked="0"/>
    </xf>
    <xf numFmtId="0" fontId="2" fillId="0" borderId="16" xfId="1" applyFont="1" applyFill="1" applyBorder="1" applyAlignment="1">
      <alignment horizontal="center" vertical="center" wrapText="1"/>
    </xf>
    <xf numFmtId="0" fontId="10" fillId="0" borderId="20" xfId="1" applyFont="1" applyFill="1" applyBorder="1" applyAlignment="1">
      <alignment horizontal="center" vertical="center" wrapText="1"/>
    </xf>
    <xf numFmtId="0" fontId="10" fillId="0" borderId="46" xfId="1" applyFont="1" applyFill="1" applyBorder="1" applyAlignment="1">
      <alignment horizontal="center" vertical="center" wrapText="1"/>
    </xf>
    <xf numFmtId="0" fontId="1" fillId="7" borderId="25" xfId="1" applyFont="1" applyFill="1" applyBorder="1" applyAlignment="1" applyProtection="1">
      <alignment horizontal="center" vertical="center" wrapText="1"/>
      <protection locked="0"/>
    </xf>
    <xf numFmtId="0" fontId="2" fillId="0" borderId="46" xfId="1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0" fillId="0" borderId="2" xfId="1" applyFont="1" applyFill="1" applyBorder="1" applyAlignment="1" applyProtection="1">
      <alignment horizontal="center" vertical="center"/>
    </xf>
    <xf numFmtId="0" fontId="10" fillId="0" borderId="9" xfId="1" applyFont="1" applyFill="1" applyBorder="1" applyAlignment="1" applyProtection="1">
      <alignment horizontal="center" vertical="center"/>
    </xf>
    <xf numFmtId="0" fontId="10" fillId="0" borderId="55" xfId="0" applyFont="1" applyFill="1" applyBorder="1" applyAlignment="1" applyProtection="1">
      <alignment horizontal="center" vertical="center"/>
      <protection locked="0"/>
    </xf>
    <xf numFmtId="0" fontId="10" fillId="0" borderId="56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 applyProtection="1">
      <alignment horizontal="left" vertical="center"/>
      <protection locked="0"/>
    </xf>
    <xf numFmtId="0" fontId="10" fillId="0" borderId="34" xfId="0" applyFont="1" applyFill="1" applyBorder="1" applyAlignment="1" applyProtection="1">
      <alignment horizontal="center" vertical="center"/>
      <protection locked="0"/>
    </xf>
    <xf numFmtId="0" fontId="18" fillId="0" borderId="49" xfId="0" applyFont="1" applyFill="1" applyBorder="1" applyAlignment="1" applyProtection="1">
      <alignment horizontal="left" vertical="center"/>
      <protection locked="0"/>
    </xf>
    <xf numFmtId="0" fontId="10" fillId="6" borderId="2" xfId="1" applyFont="1" applyFill="1" applyBorder="1" applyAlignment="1" applyProtection="1">
      <alignment horizontal="center" vertical="center"/>
    </xf>
    <xf numFmtId="0" fontId="11" fillId="6" borderId="54" xfId="1" applyFont="1" applyFill="1" applyBorder="1" applyAlignment="1" applyProtection="1">
      <alignment horizontal="center" vertical="center"/>
    </xf>
    <xf numFmtId="0" fontId="10" fillId="0" borderId="59" xfId="1" applyFont="1" applyFill="1" applyBorder="1" applyAlignment="1" applyProtection="1">
      <alignment horizontal="center" vertical="center"/>
    </xf>
    <xf numFmtId="0" fontId="10" fillId="0" borderId="60" xfId="1" applyFont="1" applyFill="1" applyBorder="1" applyAlignment="1" applyProtection="1">
      <alignment horizontal="center" vertical="center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0" fontId="10" fillId="0" borderId="2" xfId="1" applyFont="1" applyFill="1" applyBorder="1" applyAlignment="1" applyProtection="1">
      <alignment horizontal="center" vertical="center"/>
      <protection locked="0"/>
    </xf>
    <xf numFmtId="0" fontId="18" fillId="8" borderId="1" xfId="0" applyFont="1" applyFill="1" applyBorder="1" applyAlignment="1" applyProtection="1">
      <alignment horizontal="left" vertical="center"/>
      <protection locked="0"/>
    </xf>
    <xf numFmtId="0" fontId="18" fillId="8" borderId="4" xfId="0" applyFont="1" applyFill="1" applyBorder="1" applyAlignment="1" applyProtection="1">
      <alignment horizontal="left" vertical="center"/>
      <protection locked="0"/>
    </xf>
    <xf numFmtId="0" fontId="10" fillId="0" borderId="58" xfId="1" applyFont="1" applyFill="1" applyBorder="1" applyAlignment="1" applyProtection="1">
      <alignment horizontal="center" vertical="center"/>
    </xf>
    <xf numFmtId="0" fontId="11" fillId="5" borderId="62" xfId="1" applyFont="1" applyFill="1" applyBorder="1" applyAlignment="1" applyProtection="1">
      <alignment horizontal="center" vertical="center" wrapText="1"/>
    </xf>
    <xf numFmtId="0" fontId="13" fillId="5" borderId="63" xfId="0" applyFont="1" applyFill="1" applyBorder="1" applyAlignment="1">
      <alignment horizontal="center" vertical="center" wrapText="1"/>
    </xf>
    <xf numFmtId="0" fontId="10" fillId="0" borderId="64" xfId="1" applyFont="1" applyFill="1" applyBorder="1" applyAlignment="1" applyProtection="1">
      <alignment horizontal="center" vertical="center"/>
    </xf>
    <xf numFmtId="0" fontId="11" fillId="4" borderId="62" xfId="1" applyFont="1" applyFill="1" applyBorder="1" applyAlignment="1" applyProtection="1">
      <alignment horizontal="center" vertical="center" wrapText="1"/>
    </xf>
    <xf numFmtId="0" fontId="13" fillId="4" borderId="63" xfId="0" applyFont="1" applyFill="1" applyBorder="1" applyAlignment="1">
      <alignment horizontal="center" vertical="center" wrapText="1"/>
    </xf>
    <xf numFmtId="0" fontId="11" fillId="6" borderId="5" xfId="1" applyFont="1" applyFill="1" applyBorder="1" applyAlignment="1" applyProtection="1">
      <alignment horizontal="center" vertical="center"/>
    </xf>
    <xf numFmtId="0" fontId="12" fillId="0" borderId="9" xfId="1" applyFont="1" applyFill="1" applyBorder="1" applyAlignment="1" applyProtection="1">
      <alignment horizontal="center" vertical="center"/>
    </xf>
    <xf numFmtId="0" fontId="11" fillId="6" borderId="40" xfId="1" applyFont="1" applyFill="1" applyBorder="1" applyAlignment="1" applyProtection="1">
      <alignment horizontal="center" vertical="center"/>
    </xf>
    <xf numFmtId="0" fontId="11" fillId="6" borderId="66" xfId="1" applyFont="1" applyFill="1" applyBorder="1" applyAlignment="1" applyProtection="1">
      <alignment horizontal="center" vertical="center"/>
    </xf>
    <xf numFmtId="0" fontId="11" fillId="6" borderId="14" xfId="1" applyFont="1" applyFill="1" applyBorder="1" applyAlignment="1" applyProtection="1">
      <alignment horizontal="center" vertical="center"/>
    </xf>
    <xf numFmtId="0" fontId="11" fillId="6" borderId="17" xfId="1" applyFont="1" applyFill="1" applyBorder="1" applyAlignment="1" applyProtection="1">
      <alignment horizontal="center" vertical="center"/>
    </xf>
    <xf numFmtId="0" fontId="6" fillId="6" borderId="14" xfId="1" applyFont="1" applyFill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13" fillId="4" borderId="2" xfId="0" applyFont="1" applyFill="1" applyBorder="1" applyAlignment="1">
      <alignment horizontal="center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0" fillId="0" borderId="48" xfId="1" applyFont="1" applyFill="1" applyBorder="1" applyAlignment="1">
      <alignment horizontal="center" vertical="center" wrapText="1"/>
    </xf>
    <xf numFmtId="0" fontId="10" fillId="0" borderId="16" xfId="1" applyFont="1" applyFill="1" applyBorder="1" applyAlignment="1" applyProtection="1">
      <alignment horizontal="center" vertical="center"/>
      <protection locked="0"/>
    </xf>
    <xf numFmtId="0" fontId="11" fillId="0" borderId="0" xfId="1" applyFont="1" applyFill="1" applyBorder="1" applyAlignment="1" applyProtection="1">
      <alignment horizontal="center" vertical="center"/>
    </xf>
    <xf numFmtId="0" fontId="12" fillId="0" borderId="14" xfId="1" applyFont="1" applyFill="1" applyBorder="1" applyAlignment="1" applyProtection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2" fillId="0" borderId="66" xfId="1" applyFont="1" applyFill="1" applyBorder="1" applyAlignment="1" applyProtection="1">
      <alignment horizontal="center" vertical="center"/>
    </xf>
    <xf numFmtId="0" fontId="2" fillId="0" borderId="38" xfId="1" applyFont="1" applyFill="1" applyBorder="1" applyAlignment="1" applyProtection="1">
      <alignment horizontal="center" vertical="center"/>
    </xf>
    <xf numFmtId="0" fontId="3" fillId="0" borderId="7" xfId="1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2" fillId="0" borderId="50" xfId="0" applyFont="1" applyFill="1" applyBorder="1" applyAlignment="1">
      <alignment horizontal="center" vertical="center"/>
    </xf>
    <xf numFmtId="0" fontId="12" fillId="0" borderId="52" xfId="0" applyFont="1" applyFill="1" applyBorder="1" applyAlignment="1">
      <alignment horizontal="center" vertical="center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/>
    </xf>
    <xf numFmtId="0" fontId="3" fillId="0" borderId="47" xfId="1" applyFont="1" applyFill="1" applyBorder="1" applyAlignment="1" applyProtection="1">
      <alignment horizontal="center" vertical="center"/>
    </xf>
    <xf numFmtId="0" fontId="10" fillId="0" borderId="3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0" fillId="7" borderId="3" xfId="1" applyFont="1" applyFill="1" applyBorder="1" applyAlignment="1" applyProtection="1">
      <alignment horizontal="center" vertical="center" wrapText="1"/>
      <protection locked="0"/>
    </xf>
    <xf numFmtId="0" fontId="11" fillId="0" borderId="20" xfId="0" applyFont="1" applyFill="1" applyBorder="1" applyAlignment="1">
      <alignment horizontal="center" vertical="center"/>
    </xf>
    <xf numFmtId="0" fontId="11" fillId="0" borderId="46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6" xfId="1" applyFont="1" applyFill="1" applyBorder="1" applyAlignment="1" applyProtection="1">
      <alignment horizontal="center" vertical="center"/>
    </xf>
    <xf numFmtId="0" fontId="11" fillId="0" borderId="20" xfId="1" applyFont="1" applyFill="1" applyBorder="1" applyAlignment="1" applyProtection="1">
      <alignment horizontal="center" vertical="center"/>
    </xf>
    <xf numFmtId="0" fontId="11" fillId="0" borderId="48" xfId="1" applyFont="1" applyFill="1" applyBorder="1" applyAlignment="1" applyProtection="1">
      <alignment horizontal="center" vertical="center"/>
    </xf>
    <xf numFmtId="0" fontId="11" fillId="0" borderId="46" xfId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1" fillId="0" borderId="9" xfId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 wrapText="1"/>
    </xf>
    <xf numFmtId="0" fontId="11" fillId="4" borderId="1" xfId="1" applyFont="1" applyFill="1" applyBorder="1" applyAlignment="1" applyProtection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1" fillId="0" borderId="2" xfId="1" applyFont="1" applyFill="1" applyBorder="1" applyAlignment="1" applyProtection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11" fillId="0" borderId="55" xfId="0" applyFont="1" applyFill="1" applyBorder="1" applyAlignment="1">
      <alignment horizontal="center" vertical="center"/>
    </xf>
    <xf numFmtId="0" fontId="11" fillId="0" borderId="6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1" fillId="0" borderId="50" xfId="1" applyFont="1" applyFill="1" applyBorder="1" applyAlignment="1" applyProtection="1">
      <alignment horizontal="center" vertical="center"/>
    </xf>
    <xf numFmtId="0" fontId="11" fillId="0" borderId="52" xfId="1" applyFont="1" applyFill="1" applyBorder="1" applyAlignment="1" applyProtection="1">
      <alignment horizontal="center" vertical="center"/>
    </xf>
    <xf numFmtId="0" fontId="11" fillId="0" borderId="5" xfId="1" applyFont="1" applyFill="1" applyBorder="1" applyAlignment="1" applyProtection="1">
      <alignment horizontal="center" vertical="center"/>
    </xf>
    <xf numFmtId="0" fontId="11" fillId="0" borderId="54" xfId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left" vertical="center"/>
    </xf>
    <xf numFmtId="0" fontId="22" fillId="0" borderId="0" xfId="0" applyFont="1" applyFill="1"/>
    <xf numFmtId="0" fontId="11" fillId="6" borderId="18" xfId="1" applyFont="1" applyFill="1" applyBorder="1" applyAlignment="1" applyProtection="1">
      <alignment horizontal="center" vertical="center"/>
    </xf>
    <xf numFmtId="0" fontId="11" fillId="6" borderId="21" xfId="1" applyFont="1" applyFill="1" applyBorder="1" applyAlignment="1" applyProtection="1">
      <alignment horizontal="center" vertical="center"/>
    </xf>
    <xf numFmtId="0" fontId="6" fillId="6" borderId="48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6" fillId="0" borderId="16" xfId="1" applyFont="1" applyFill="1" applyBorder="1" applyAlignment="1" applyProtection="1">
      <alignment horizontal="center" vertical="center"/>
    </xf>
    <xf numFmtId="0" fontId="6" fillId="0" borderId="48" xfId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3" fontId="19" fillId="0" borderId="2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0" fillId="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3" fontId="14" fillId="0" borderId="0" xfId="0" applyNumberFormat="1" applyFont="1" applyFill="1" applyBorder="1" applyAlignment="1">
      <alignment horizontal="center" vertical="center"/>
    </xf>
    <xf numFmtId="3" fontId="9" fillId="0" borderId="6" xfId="0" applyNumberFormat="1" applyFont="1" applyFill="1" applyBorder="1" applyAlignment="1">
      <alignment horizontal="center" vertical="center"/>
    </xf>
    <xf numFmtId="0" fontId="11" fillId="0" borderId="58" xfId="1" applyFont="1" applyFill="1" applyBorder="1" applyAlignment="1" applyProtection="1">
      <alignment horizontal="center" vertical="center"/>
    </xf>
    <xf numFmtId="0" fontId="11" fillId="0" borderId="60" xfId="1" applyFont="1" applyFill="1" applyBorder="1" applyAlignment="1" applyProtection="1">
      <alignment horizontal="center" vertical="center"/>
    </xf>
    <xf numFmtId="0" fontId="11" fillId="6" borderId="31" xfId="1" applyFont="1" applyFill="1" applyBorder="1" applyAlignment="1" applyProtection="1">
      <alignment horizontal="center" vertical="center"/>
    </xf>
    <xf numFmtId="0" fontId="11" fillId="6" borderId="61" xfId="1" applyFont="1" applyFill="1" applyBorder="1" applyAlignment="1" applyProtection="1">
      <alignment horizontal="center" vertical="center"/>
    </xf>
    <xf numFmtId="0" fontId="11" fillId="6" borderId="63" xfId="1" applyFont="1" applyFill="1" applyBorder="1" applyAlignment="1" applyProtection="1">
      <alignment horizontal="center" vertical="center"/>
    </xf>
    <xf numFmtId="0" fontId="11" fillId="6" borderId="35" xfId="1" applyFont="1" applyFill="1" applyBorder="1" applyAlignment="1" applyProtection="1">
      <alignment horizontal="center" vertical="center"/>
    </xf>
    <xf numFmtId="0" fontId="10" fillId="7" borderId="16" xfId="1" applyFont="1" applyFill="1" applyBorder="1" applyAlignment="1" applyProtection="1">
      <alignment horizontal="center" vertical="center" wrapText="1"/>
      <protection locked="0"/>
    </xf>
    <xf numFmtId="0" fontId="10" fillId="6" borderId="48" xfId="1" applyFont="1" applyFill="1" applyBorder="1" applyAlignment="1" applyProtection="1">
      <alignment horizontal="center" vertical="center"/>
    </xf>
    <xf numFmtId="0" fontId="10" fillId="6" borderId="4" xfId="1" applyFont="1" applyFill="1" applyBorder="1" applyAlignment="1" applyProtection="1">
      <alignment horizontal="center" vertical="center"/>
    </xf>
    <xf numFmtId="0" fontId="10" fillId="6" borderId="9" xfId="1" applyFont="1" applyFill="1" applyBorder="1" applyAlignment="1" applyProtection="1">
      <alignment horizontal="center" vertical="center"/>
    </xf>
    <xf numFmtId="0" fontId="10" fillId="0" borderId="18" xfId="1" applyFont="1" applyFill="1" applyBorder="1" applyAlignment="1" applyProtection="1">
      <alignment horizontal="center" vertical="center"/>
    </xf>
    <xf numFmtId="0" fontId="10" fillId="0" borderId="19" xfId="1" applyFont="1" applyFill="1" applyBorder="1" applyAlignment="1" applyProtection="1">
      <alignment horizontal="center" vertical="center"/>
    </xf>
    <xf numFmtId="0" fontId="10" fillId="0" borderId="21" xfId="1" applyFont="1" applyFill="1" applyBorder="1" applyAlignment="1" applyProtection="1">
      <alignment horizontal="center" vertical="center"/>
    </xf>
    <xf numFmtId="0" fontId="10" fillId="0" borderId="20" xfId="1" applyFont="1" applyFill="1" applyBorder="1" applyAlignment="1" applyProtection="1">
      <alignment horizontal="center" vertical="center"/>
    </xf>
    <xf numFmtId="0" fontId="12" fillId="0" borderId="38" xfId="1" applyFont="1" applyFill="1" applyBorder="1" applyAlignment="1" applyProtection="1">
      <alignment horizontal="center" vertical="center"/>
    </xf>
    <xf numFmtId="0" fontId="10" fillId="7" borderId="2" xfId="1" applyFont="1" applyFill="1" applyBorder="1" applyAlignment="1" applyProtection="1">
      <alignment horizontal="center" vertical="center" wrapText="1"/>
      <protection locked="0"/>
    </xf>
    <xf numFmtId="0" fontId="10" fillId="0" borderId="2" xfId="1" applyFont="1" applyFill="1" applyBorder="1" applyAlignment="1">
      <alignment horizontal="center" vertical="center" wrapText="1"/>
    </xf>
    <xf numFmtId="0" fontId="2" fillId="0" borderId="34" xfId="1" applyFont="1" applyFill="1" applyBorder="1" applyAlignment="1">
      <alignment horizontal="center" vertical="center" wrapText="1"/>
    </xf>
    <xf numFmtId="0" fontId="2" fillId="0" borderId="55" xfId="1" applyFont="1" applyFill="1" applyBorder="1" applyAlignment="1">
      <alignment horizontal="center" vertical="center" wrapText="1"/>
    </xf>
    <xf numFmtId="0" fontId="18" fillId="0" borderId="51" xfId="0" applyFont="1" applyFill="1" applyBorder="1" applyAlignment="1" applyProtection="1">
      <alignment horizontal="left" vertical="center"/>
      <protection locked="0"/>
    </xf>
    <xf numFmtId="0" fontId="7" fillId="6" borderId="48" xfId="1" applyFont="1" applyFill="1" applyBorder="1" applyAlignment="1" applyProtection="1">
      <alignment horizontal="center" vertical="center"/>
    </xf>
    <xf numFmtId="0" fontId="7" fillId="6" borderId="4" xfId="1" applyFont="1" applyFill="1" applyBorder="1" applyAlignment="1" applyProtection="1">
      <alignment horizontal="center" vertical="center"/>
    </xf>
    <xf numFmtId="0" fontId="7" fillId="6" borderId="9" xfId="1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36" xfId="1" applyFont="1" applyFill="1" applyBorder="1" applyAlignment="1" applyProtection="1">
      <alignment horizontal="center" vertical="center"/>
    </xf>
    <xf numFmtId="0" fontId="2" fillId="0" borderId="31" xfId="1" applyFont="1" applyFill="1" applyBorder="1" applyAlignment="1" applyProtection="1">
      <alignment horizontal="center" vertical="center"/>
    </xf>
    <xf numFmtId="0" fontId="2" fillId="0" borderId="67" xfId="1" applyFont="1" applyFill="1" applyBorder="1" applyAlignment="1" applyProtection="1">
      <alignment horizontal="center" vertical="center"/>
    </xf>
    <xf numFmtId="0" fontId="2" fillId="0" borderId="61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2" fillId="0" borderId="68" xfId="1" applyFont="1" applyFill="1" applyBorder="1" applyAlignment="1" applyProtection="1">
      <alignment horizontal="center" vertical="center"/>
    </xf>
    <xf numFmtId="0" fontId="6" fillId="6" borderId="9" xfId="1" applyFont="1" applyFill="1" applyBorder="1" applyAlignment="1" applyProtection="1">
      <alignment horizontal="center" vertical="center"/>
    </xf>
    <xf numFmtId="0" fontId="6" fillId="0" borderId="29" xfId="1" applyFont="1" applyFill="1" applyBorder="1" applyAlignment="1" applyProtection="1">
      <alignment horizontal="center" vertical="center"/>
    </xf>
    <xf numFmtId="0" fontId="6" fillId="0" borderId="2" xfId="1" applyFont="1" applyFill="1" applyBorder="1" applyAlignment="1" applyProtection="1">
      <alignment horizontal="center" vertical="center"/>
    </xf>
    <xf numFmtId="0" fontId="6" fillId="0" borderId="9" xfId="1" applyFont="1" applyFill="1" applyBorder="1" applyAlignment="1" applyProtection="1">
      <alignment horizontal="center" vertical="center"/>
    </xf>
    <xf numFmtId="0" fontId="6" fillId="6" borderId="54" xfId="1" applyFont="1" applyFill="1" applyBorder="1" applyAlignment="1" applyProtection="1">
      <alignment horizontal="center" vertical="center"/>
    </xf>
    <xf numFmtId="0" fontId="6" fillId="6" borderId="5" xfId="1" applyFont="1" applyFill="1" applyBorder="1" applyAlignment="1" applyProtection="1">
      <alignment horizontal="center" vertical="center"/>
    </xf>
    <xf numFmtId="0" fontId="2" fillId="0" borderId="10" xfId="1" applyFont="1" applyFill="1" applyBorder="1" applyAlignment="1">
      <alignment horizontal="center" vertical="center" wrapText="1"/>
    </xf>
    <xf numFmtId="0" fontId="1" fillId="7" borderId="26" xfId="1" applyFont="1" applyFill="1" applyBorder="1" applyAlignment="1" applyProtection="1">
      <alignment horizontal="center" vertical="center" wrapText="1"/>
      <protection locked="0"/>
    </xf>
    <xf numFmtId="0" fontId="2" fillId="0" borderId="61" xfId="1" applyFont="1" applyFill="1" applyBorder="1" applyAlignment="1">
      <alignment horizontal="center" vertical="center" wrapText="1"/>
    </xf>
    <xf numFmtId="0" fontId="2" fillId="0" borderId="69" xfId="1" applyFont="1" applyFill="1" applyBorder="1" applyAlignment="1">
      <alignment horizontal="center" vertical="center" wrapText="1"/>
    </xf>
    <xf numFmtId="0" fontId="10" fillId="7" borderId="64" xfId="1" applyFont="1" applyFill="1" applyBorder="1" applyAlignment="1" applyProtection="1">
      <alignment horizontal="center" vertical="center" wrapText="1"/>
      <protection locked="0"/>
    </xf>
    <xf numFmtId="0" fontId="10" fillId="7" borderId="59" xfId="1" applyFont="1" applyFill="1" applyBorder="1" applyAlignment="1" applyProtection="1">
      <alignment horizontal="center" vertical="center" wrapText="1"/>
      <protection locked="0"/>
    </xf>
    <xf numFmtId="0" fontId="10" fillId="7" borderId="70" xfId="1" applyFont="1" applyFill="1" applyBorder="1" applyAlignment="1" applyProtection="1">
      <alignment horizontal="center" vertical="center" wrapText="1"/>
      <protection locked="0"/>
    </xf>
    <xf numFmtId="0" fontId="10" fillId="0" borderId="46" xfId="1" applyFont="1" applyFill="1" applyBorder="1" applyAlignment="1" applyProtection="1">
      <alignment horizontal="center" vertical="center"/>
    </xf>
    <xf numFmtId="0" fontId="2" fillId="0" borderId="65" xfId="1" applyFont="1" applyFill="1" applyBorder="1" applyAlignment="1">
      <alignment horizontal="center" vertical="center" wrapText="1"/>
    </xf>
    <xf numFmtId="3" fontId="14" fillId="0" borderId="5" xfId="0" applyNumberFormat="1" applyFont="1" applyFill="1" applyBorder="1" applyAlignment="1">
      <alignment horizontal="center" vertical="center"/>
    </xf>
    <xf numFmtId="0" fontId="11" fillId="0" borderId="5" xfId="1" applyFont="1" applyFill="1" applyBorder="1" applyAlignment="1" applyProtection="1">
      <alignment horizontal="center" vertical="center"/>
      <protection locked="0"/>
    </xf>
    <xf numFmtId="0" fontId="11" fillId="0" borderId="5" xfId="1" applyFont="1" applyFill="1" applyBorder="1" applyAlignment="1">
      <alignment horizontal="center" vertical="center" wrapText="1"/>
    </xf>
    <xf numFmtId="2" fontId="10" fillId="3" borderId="5" xfId="1" applyNumberFormat="1" applyFont="1" applyFill="1" applyBorder="1" applyAlignment="1" applyProtection="1">
      <alignment horizontal="center" vertical="center" wrapText="1"/>
    </xf>
    <xf numFmtId="1" fontId="10" fillId="3" borderId="5" xfId="1" applyNumberFormat="1" applyFont="1" applyFill="1" applyBorder="1" applyAlignment="1" applyProtection="1">
      <alignment horizontal="center" vertical="center" wrapText="1"/>
    </xf>
    <xf numFmtId="164" fontId="10" fillId="3" borderId="5" xfId="1" applyNumberFormat="1" applyFont="1" applyFill="1" applyBorder="1" applyAlignment="1" applyProtection="1">
      <alignment horizontal="center" vertical="center" wrapText="1"/>
    </xf>
    <xf numFmtId="1" fontId="14" fillId="3" borderId="5" xfId="0" applyNumberFormat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23" fillId="0" borderId="52" xfId="0" applyFont="1" applyFill="1" applyBorder="1" applyAlignment="1">
      <alignment horizontal="center" vertical="center"/>
    </xf>
    <xf numFmtId="0" fontId="23" fillId="0" borderId="40" xfId="1" applyFont="1" applyFill="1" applyBorder="1" applyAlignment="1" applyProtection="1">
      <alignment horizontal="center" vertical="center"/>
    </xf>
    <xf numFmtId="0" fontId="23" fillId="0" borderId="66" xfId="1" applyFont="1" applyFill="1" applyBorder="1" applyAlignment="1" applyProtection="1">
      <alignment horizontal="center" vertical="center"/>
    </xf>
    <xf numFmtId="0" fontId="23" fillId="0" borderId="38" xfId="1" applyFont="1" applyFill="1" applyBorder="1" applyAlignment="1" applyProtection="1">
      <alignment horizontal="center" vertical="center"/>
    </xf>
    <xf numFmtId="0" fontId="23" fillId="0" borderId="5" xfId="1" applyFont="1" applyFill="1" applyBorder="1" applyAlignment="1" applyProtection="1">
      <alignment horizontal="center" vertical="center"/>
    </xf>
    <xf numFmtId="0" fontId="24" fillId="0" borderId="49" xfId="1" applyFont="1" applyFill="1" applyBorder="1" applyAlignment="1" applyProtection="1">
      <alignment horizontal="center" vertical="center"/>
    </xf>
    <xf numFmtId="0" fontId="24" fillId="0" borderId="50" xfId="1" applyFont="1" applyFill="1" applyBorder="1" applyAlignment="1" applyProtection="1">
      <alignment horizontal="center" vertical="center"/>
    </xf>
    <xf numFmtId="0" fontId="24" fillId="0" borderId="52" xfId="1" applyFont="1" applyFill="1" applyBorder="1" applyAlignment="1" applyProtection="1">
      <alignment horizontal="center" vertical="center"/>
    </xf>
    <xf numFmtId="0" fontId="24" fillId="0" borderId="5" xfId="1" applyFont="1" applyFill="1" applyBorder="1" applyAlignment="1" applyProtection="1">
      <alignment horizontal="center" vertical="center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18" fillId="8" borderId="2" xfId="0" applyFont="1" applyFill="1" applyBorder="1" applyAlignment="1" applyProtection="1">
      <alignment horizontal="left" vertical="center"/>
      <protection locked="0"/>
    </xf>
    <xf numFmtId="0" fontId="10" fillId="8" borderId="16" xfId="1" applyFont="1" applyFill="1" applyBorder="1" applyAlignment="1" applyProtection="1">
      <alignment horizontal="center" vertical="center"/>
    </xf>
    <xf numFmtId="0" fontId="10" fillId="8" borderId="1" xfId="1" applyFont="1" applyFill="1" applyBorder="1" applyAlignment="1" applyProtection="1">
      <alignment horizontal="center" vertical="center"/>
    </xf>
    <xf numFmtId="0" fontId="10" fillId="8" borderId="2" xfId="1" applyFont="1" applyFill="1" applyBorder="1" applyAlignment="1" applyProtection="1">
      <alignment horizontal="center" vertical="center"/>
    </xf>
    <xf numFmtId="0" fontId="23" fillId="8" borderId="49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23" fillId="8" borderId="50" xfId="0" applyFont="1" applyFill="1" applyBorder="1" applyAlignment="1">
      <alignment horizontal="center" vertical="center"/>
    </xf>
    <xf numFmtId="0" fontId="10" fillId="8" borderId="3" xfId="0" applyFont="1" applyFill="1" applyBorder="1" applyAlignment="1" applyProtection="1">
      <alignment horizontal="center" vertical="center"/>
      <protection locked="0"/>
    </xf>
    <xf numFmtId="0" fontId="11" fillId="8" borderId="16" xfId="1" applyFont="1" applyFill="1" applyBorder="1" applyAlignment="1" applyProtection="1">
      <alignment horizontal="center" vertical="center"/>
    </xf>
    <xf numFmtId="0" fontId="11" fillId="8" borderId="2" xfId="1" applyFont="1" applyFill="1" applyBorder="1" applyAlignment="1" applyProtection="1">
      <alignment horizontal="center" vertical="center"/>
    </xf>
    <xf numFmtId="0" fontId="24" fillId="8" borderId="50" xfId="1" applyFont="1" applyFill="1" applyBorder="1" applyAlignment="1" applyProtection="1">
      <alignment horizontal="center" vertical="center"/>
    </xf>
    <xf numFmtId="0" fontId="23" fillId="8" borderId="66" xfId="1" applyFont="1" applyFill="1" applyBorder="1" applyAlignment="1" applyProtection="1">
      <alignment horizontal="center" vertical="center"/>
    </xf>
    <xf numFmtId="0" fontId="2" fillId="8" borderId="16" xfId="1" applyFont="1" applyFill="1" applyBorder="1" applyAlignment="1">
      <alignment horizontal="center" vertical="center" wrapText="1"/>
    </xf>
    <xf numFmtId="0" fontId="10" fillId="8" borderId="20" xfId="1" applyFont="1" applyFill="1" applyBorder="1" applyAlignment="1">
      <alignment horizontal="center" vertical="center" wrapText="1"/>
    </xf>
    <xf numFmtId="0" fontId="10" fillId="8" borderId="16" xfId="1" applyFont="1" applyFill="1" applyBorder="1" applyAlignment="1">
      <alignment horizontal="center" vertical="center" wrapText="1"/>
    </xf>
    <xf numFmtId="0" fontId="10" fillId="8" borderId="1" xfId="1" applyFont="1" applyFill="1" applyBorder="1" applyAlignment="1">
      <alignment horizontal="center" vertical="center" wrapText="1"/>
    </xf>
    <xf numFmtId="0" fontId="0" fillId="8" borderId="0" xfId="0" applyFill="1"/>
    <xf numFmtId="1" fontId="11" fillId="3" borderId="1" xfId="1" applyNumberFormat="1" applyFont="1" applyFill="1" applyBorder="1" applyAlignment="1" applyProtection="1">
      <alignment horizontal="center" vertical="center" wrapText="1"/>
    </xf>
    <xf numFmtId="1" fontId="10" fillId="0" borderId="16" xfId="1" applyNumberFormat="1" applyFont="1" applyFill="1" applyBorder="1" applyAlignment="1">
      <alignment horizontal="center" vertical="center" wrapText="1"/>
    </xf>
    <xf numFmtId="1" fontId="11" fillId="0" borderId="5" xfId="1" applyNumberFormat="1" applyFont="1" applyFill="1" applyBorder="1" applyAlignment="1">
      <alignment horizontal="center" vertical="center" wrapText="1"/>
    </xf>
    <xf numFmtId="0" fontId="21" fillId="0" borderId="16" xfId="1" applyFont="1" applyFill="1" applyBorder="1" applyAlignment="1" applyProtection="1">
      <alignment horizontal="center" vertical="center"/>
      <protection locked="0"/>
    </xf>
    <xf numFmtId="0" fontId="21" fillId="0" borderId="1" xfId="1" applyFont="1" applyFill="1" applyBorder="1" applyAlignment="1" applyProtection="1">
      <alignment horizontal="center" vertical="center"/>
      <protection locked="0"/>
    </xf>
    <xf numFmtId="0" fontId="21" fillId="0" borderId="20" xfId="1" applyFont="1" applyFill="1" applyBorder="1" applyAlignment="1" applyProtection="1">
      <alignment horizontal="center" vertical="center"/>
      <protection locked="0"/>
    </xf>
    <xf numFmtId="0" fontId="23" fillId="0" borderId="55" xfId="1" applyFont="1" applyFill="1" applyBorder="1" applyAlignment="1" applyProtection="1">
      <alignment horizontal="center" vertical="center"/>
    </xf>
    <xf numFmtId="0" fontId="23" fillId="0" borderId="65" xfId="1" applyFont="1" applyFill="1" applyBorder="1" applyAlignment="1" applyProtection="1">
      <alignment horizontal="center" vertical="center"/>
    </xf>
    <xf numFmtId="0" fontId="25" fillId="0" borderId="50" xfId="1" applyFont="1" applyFill="1" applyBorder="1" applyAlignment="1" applyProtection="1">
      <alignment horizontal="center" vertical="center"/>
    </xf>
    <xf numFmtId="0" fontId="25" fillId="0" borderId="52" xfId="1" applyFont="1" applyFill="1" applyBorder="1" applyAlignment="1" applyProtection="1">
      <alignment horizontal="center" vertical="center"/>
    </xf>
    <xf numFmtId="0" fontId="25" fillId="0" borderId="5" xfId="1" applyFont="1" applyFill="1" applyBorder="1" applyAlignment="1" applyProtection="1">
      <alignment horizontal="center" vertical="center"/>
    </xf>
    <xf numFmtId="0" fontId="23" fillId="0" borderId="34" xfId="1" applyFont="1" applyFill="1" applyBorder="1" applyAlignment="1" applyProtection="1">
      <alignment horizontal="center" vertical="center"/>
    </xf>
    <xf numFmtId="0" fontId="23" fillId="0" borderId="17" xfId="1" applyFont="1" applyFill="1" applyBorder="1" applyAlignment="1" applyProtection="1">
      <alignment horizontal="center" vertical="center"/>
    </xf>
    <xf numFmtId="0" fontId="26" fillId="0" borderId="40" xfId="1" applyFont="1" applyFill="1" applyBorder="1" applyAlignment="1" applyProtection="1">
      <alignment horizontal="center" vertical="center"/>
    </xf>
    <xf numFmtId="0" fontId="26" fillId="0" borderId="66" xfId="1" applyFont="1" applyFill="1" applyBorder="1" applyAlignment="1" applyProtection="1">
      <alignment horizontal="center" vertical="center"/>
    </xf>
    <xf numFmtId="0" fontId="26" fillId="0" borderId="38" xfId="1" applyFont="1" applyFill="1" applyBorder="1" applyAlignment="1" applyProtection="1">
      <alignment horizontal="center" vertical="center"/>
    </xf>
    <xf numFmtId="0" fontId="26" fillId="0" borderId="6" xfId="1" applyFont="1" applyFill="1" applyBorder="1" applyAlignment="1" applyProtection="1">
      <alignment horizontal="center" vertical="center"/>
      <protection locked="0"/>
    </xf>
    <xf numFmtId="0" fontId="27" fillId="0" borderId="50" xfId="1" applyFont="1" applyFill="1" applyBorder="1" applyAlignment="1" applyProtection="1">
      <alignment horizontal="center" vertical="center"/>
    </xf>
    <xf numFmtId="0" fontId="27" fillId="0" borderId="52" xfId="1" applyFont="1" applyFill="1" applyBorder="1" applyAlignment="1" applyProtection="1">
      <alignment horizontal="center" vertical="center"/>
    </xf>
    <xf numFmtId="0" fontId="27" fillId="0" borderId="5" xfId="1" applyFont="1" applyFill="1" applyBorder="1" applyAlignment="1" applyProtection="1">
      <alignment horizontal="center" vertical="center"/>
      <protection locked="0"/>
    </xf>
    <xf numFmtId="0" fontId="25" fillId="0" borderId="54" xfId="1" applyFont="1" applyFill="1" applyBorder="1" applyAlignment="1" applyProtection="1">
      <alignment horizontal="center" vertical="center"/>
    </xf>
    <xf numFmtId="1" fontId="3" fillId="9" borderId="16" xfId="1" applyNumberFormat="1" applyFont="1" applyFill="1" applyBorder="1" applyAlignment="1" applyProtection="1">
      <alignment horizontal="center" vertical="center" wrapText="1"/>
    </xf>
    <xf numFmtId="1" fontId="3" fillId="9" borderId="1" xfId="1" applyNumberFormat="1" applyFont="1" applyFill="1" applyBorder="1" applyAlignment="1" applyProtection="1">
      <alignment horizontal="center" vertical="center" wrapText="1"/>
    </xf>
    <xf numFmtId="1" fontId="3" fillId="9" borderId="2" xfId="1" applyNumberFormat="1" applyFont="1" applyFill="1" applyBorder="1" applyAlignment="1" applyProtection="1">
      <alignment horizontal="center" vertical="center" wrapText="1"/>
    </xf>
    <xf numFmtId="1" fontId="8" fillId="9" borderId="20" xfId="0" applyNumberFormat="1" applyFont="1" applyFill="1" applyBorder="1" applyAlignment="1">
      <alignment horizontal="center" vertical="center"/>
    </xf>
    <xf numFmtId="1" fontId="3" fillId="9" borderId="4" xfId="1" applyNumberFormat="1" applyFont="1" applyFill="1" applyBorder="1" applyAlignment="1" applyProtection="1">
      <alignment horizontal="center" vertical="center" wrapText="1"/>
    </xf>
    <xf numFmtId="1" fontId="8" fillId="9" borderId="46" xfId="0" applyNumberFormat="1" applyFont="1" applyFill="1" applyBorder="1" applyAlignment="1">
      <alignment horizontal="center" vertical="center"/>
    </xf>
    <xf numFmtId="1" fontId="3" fillId="9" borderId="44" xfId="1" applyNumberFormat="1" applyFont="1" applyFill="1" applyBorder="1" applyAlignment="1" applyProtection="1">
      <alignment horizontal="center" vertical="center" wrapText="1"/>
    </xf>
    <xf numFmtId="1" fontId="8" fillId="9" borderId="43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11" fillId="3" borderId="35" xfId="1" applyNumberFormat="1" applyFont="1" applyFill="1" applyBorder="1" applyAlignment="1" applyProtection="1">
      <alignment horizontal="center" vertical="center" wrapText="1"/>
    </xf>
    <xf numFmtId="1" fontId="11" fillId="3" borderId="59" xfId="1" applyNumberFormat="1" applyFont="1" applyFill="1" applyBorder="1" applyAlignment="1" applyProtection="1">
      <alignment horizontal="center" vertical="center" wrapText="1"/>
    </xf>
    <xf numFmtId="1" fontId="14" fillId="3" borderId="35" xfId="0" applyNumberFormat="1" applyFont="1" applyFill="1" applyBorder="1" applyAlignment="1">
      <alignment horizontal="center" vertical="center"/>
    </xf>
    <xf numFmtId="1" fontId="11" fillId="3" borderId="16" xfId="1" applyNumberFormat="1" applyFont="1" applyFill="1" applyBorder="1" applyAlignment="1" applyProtection="1">
      <alignment horizontal="center" vertical="center" wrapText="1"/>
    </xf>
    <xf numFmtId="1" fontId="14" fillId="3" borderId="20" xfId="0" applyNumberFormat="1" applyFont="1" applyFill="1" applyBorder="1" applyAlignment="1">
      <alignment horizontal="center" vertical="center"/>
    </xf>
    <xf numFmtId="1" fontId="11" fillId="3" borderId="61" xfId="1" applyNumberFormat="1" applyFont="1" applyFill="1" applyBorder="1" applyAlignment="1" applyProtection="1">
      <alignment horizontal="center" vertical="center" wrapText="1"/>
    </xf>
    <xf numFmtId="1" fontId="11" fillId="3" borderId="62" xfId="1" applyNumberFormat="1" applyFont="1" applyFill="1" applyBorder="1" applyAlignment="1" applyProtection="1">
      <alignment horizontal="center" vertical="center" wrapText="1"/>
    </xf>
    <xf numFmtId="1" fontId="14" fillId="3" borderId="69" xfId="0" applyNumberFormat="1" applyFont="1" applyFill="1" applyBorder="1" applyAlignment="1">
      <alignment horizontal="center" vertical="center"/>
    </xf>
    <xf numFmtId="1" fontId="11" fillId="3" borderId="72" xfId="1" applyNumberFormat="1" applyFont="1" applyFill="1" applyBorder="1" applyAlignment="1" applyProtection="1">
      <alignment horizontal="center" vertical="center" wrapText="1"/>
    </xf>
    <xf numFmtId="0" fontId="10" fillId="8" borderId="2" xfId="1" applyFont="1" applyFill="1" applyBorder="1" applyAlignment="1">
      <alignment horizontal="center" vertical="center" wrapText="1"/>
    </xf>
    <xf numFmtId="1" fontId="11" fillId="3" borderId="11" xfId="1" applyNumberFormat="1" applyFont="1" applyFill="1" applyBorder="1" applyAlignment="1" applyProtection="1">
      <alignment horizontal="center" vertical="center" wrapText="1"/>
    </xf>
    <xf numFmtId="1" fontId="11" fillId="3" borderId="13" xfId="1" applyNumberFormat="1" applyFont="1" applyFill="1" applyBorder="1" applyAlignment="1" applyProtection="1">
      <alignment horizontal="center" vertical="center" wrapText="1"/>
    </xf>
    <xf numFmtId="1" fontId="10" fillId="3" borderId="3" xfId="1" applyNumberFormat="1" applyFont="1" applyFill="1" applyBorder="1" applyAlignment="1" applyProtection="1">
      <alignment horizontal="center" vertical="center" wrapText="1"/>
    </xf>
    <xf numFmtId="1" fontId="10" fillId="3" borderId="10" xfId="1" applyNumberFormat="1" applyFont="1" applyFill="1" applyBorder="1" applyAlignment="1" applyProtection="1">
      <alignment horizontal="center" vertical="center" wrapText="1"/>
    </xf>
    <xf numFmtId="0" fontId="18" fillId="0" borderId="41" xfId="0" applyFont="1" applyFill="1" applyBorder="1" applyAlignment="1" applyProtection="1">
      <alignment horizontal="left" vertical="center"/>
      <protection locked="0"/>
    </xf>
    <xf numFmtId="1" fontId="0" fillId="0" borderId="0" xfId="0" applyNumberFormat="1"/>
    <xf numFmtId="0" fontId="11" fillId="0" borderId="5" xfId="1" applyFont="1" applyFill="1" applyBorder="1" applyAlignment="1" applyProtection="1">
      <alignment horizontal="center" vertical="center"/>
      <protection locked="0"/>
    </xf>
    <xf numFmtId="0" fontId="11" fillId="0" borderId="45" xfId="1" applyFont="1" applyFill="1" applyBorder="1" applyAlignment="1" applyProtection="1">
      <alignment horizontal="center" vertical="center"/>
      <protection locked="0"/>
    </xf>
    <xf numFmtId="0" fontId="11" fillId="0" borderId="47" xfId="1" applyFont="1" applyFill="1" applyBorder="1" applyAlignment="1" applyProtection="1">
      <alignment horizontal="center" vertical="center"/>
      <protection locked="0"/>
    </xf>
    <xf numFmtId="0" fontId="11" fillId="6" borderId="1" xfId="1" applyFont="1" applyFill="1" applyBorder="1" applyAlignment="1" applyProtection="1">
      <alignment horizontal="center" vertical="center"/>
    </xf>
    <xf numFmtId="0" fontId="11" fillId="7" borderId="18" xfId="1" applyFont="1" applyFill="1" applyBorder="1" applyAlignment="1" applyProtection="1">
      <alignment horizontal="center" vertical="center" wrapText="1"/>
      <protection locked="0"/>
    </xf>
    <xf numFmtId="0" fontId="11" fillId="7" borderId="19" xfId="1" applyFont="1" applyFill="1" applyBorder="1" applyAlignment="1" applyProtection="1">
      <alignment horizontal="center" vertical="center" wrapText="1"/>
      <protection locked="0"/>
    </xf>
    <xf numFmtId="0" fontId="11" fillId="7" borderId="21" xfId="1" applyFont="1" applyFill="1" applyBorder="1" applyAlignment="1" applyProtection="1">
      <alignment horizontal="center" vertical="center" wrapText="1"/>
      <protection locked="0"/>
    </xf>
    <xf numFmtId="0" fontId="12" fillId="0" borderId="18" xfId="1" applyFont="1" applyFill="1" applyBorder="1" applyAlignment="1" applyProtection="1">
      <alignment horizontal="center" vertical="center"/>
      <protection locked="0"/>
    </xf>
    <xf numFmtId="0" fontId="12" fillId="0" borderId="19" xfId="1" applyFont="1" applyFill="1" applyBorder="1" applyAlignment="1" applyProtection="1">
      <alignment horizontal="center" vertical="center"/>
      <protection locked="0"/>
    </xf>
    <xf numFmtId="0" fontId="12" fillId="0" borderId="21" xfId="1" applyFont="1" applyFill="1" applyBorder="1" applyAlignment="1" applyProtection="1">
      <alignment horizontal="center" vertical="center"/>
      <protection locked="0"/>
    </xf>
    <xf numFmtId="0" fontId="12" fillId="0" borderId="61" xfId="1" applyFont="1" applyFill="1" applyBorder="1" applyAlignment="1" applyProtection="1">
      <alignment horizontal="center" vertical="center"/>
      <protection locked="0"/>
    </xf>
    <xf numFmtId="0" fontId="12" fillId="0" borderId="62" xfId="1" applyFont="1" applyFill="1" applyBorder="1" applyAlignment="1" applyProtection="1">
      <alignment horizontal="center" vertical="center"/>
      <protection locked="0"/>
    </xf>
    <xf numFmtId="0" fontId="12" fillId="0" borderId="69" xfId="1" applyFont="1" applyFill="1" applyBorder="1" applyAlignment="1" applyProtection="1">
      <alignment horizontal="center" vertical="center"/>
      <protection locked="0"/>
    </xf>
    <xf numFmtId="0" fontId="12" fillId="0" borderId="18" xfId="1" applyFont="1" applyFill="1" applyBorder="1" applyAlignment="1" applyProtection="1">
      <alignment horizontal="center" vertical="center"/>
    </xf>
    <xf numFmtId="0" fontId="12" fillId="0" borderId="19" xfId="1" applyFont="1" applyFill="1" applyBorder="1" applyAlignment="1" applyProtection="1">
      <alignment horizontal="center" vertical="center"/>
    </xf>
    <xf numFmtId="0" fontId="12" fillId="0" borderId="21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12" fillId="0" borderId="62" xfId="1" applyFont="1" applyFill="1" applyBorder="1" applyAlignment="1" applyProtection="1">
      <alignment horizontal="center" vertical="center"/>
    </xf>
    <xf numFmtId="0" fontId="12" fillId="0" borderId="69" xfId="1" applyFont="1" applyFill="1" applyBorder="1" applyAlignment="1" applyProtection="1">
      <alignment horizontal="center" vertical="center"/>
    </xf>
    <xf numFmtId="0" fontId="11" fillId="0" borderId="4" xfId="1" applyFont="1" applyFill="1" applyBorder="1" applyAlignment="1" applyProtection="1">
      <alignment horizontal="center" vertical="center" wrapText="1"/>
    </xf>
    <xf numFmtId="0" fontId="11" fillId="0" borderId="41" xfId="1" applyFont="1" applyFill="1" applyBorder="1" applyAlignment="1" applyProtection="1">
      <alignment horizontal="center" vertical="center" wrapText="1"/>
    </xf>
    <xf numFmtId="0" fontId="11" fillId="4" borderId="1" xfId="1" applyFont="1" applyFill="1" applyBorder="1" applyAlignment="1" applyProtection="1">
      <alignment horizontal="center" vertical="center" wrapText="1"/>
    </xf>
    <xf numFmtId="0" fontId="11" fillId="4" borderId="1" xfId="1" applyFont="1" applyFill="1" applyBorder="1" applyAlignment="1" applyProtection="1">
      <alignment horizontal="center" vertical="center"/>
    </xf>
    <xf numFmtId="0" fontId="11" fillId="4" borderId="2" xfId="1" applyFont="1" applyFill="1" applyBorder="1" applyAlignment="1" applyProtection="1">
      <alignment horizontal="center" vertical="center"/>
    </xf>
    <xf numFmtId="0" fontId="11" fillId="6" borderId="16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 wrapText="1"/>
    </xf>
    <xf numFmtId="0" fontId="11" fillId="5" borderId="16" xfId="1" applyFont="1" applyFill="1" applyBorder="1" applyAlignment="1" applyProtection="1">
      <alignment horizontal="center" vertical="center" wrapText="1"/>
    </xf>
    <xf numFmtId="0" fontId="11" fillId="0" borderId="2" xfId="1" applyFont="1" applyFill="1" applyBorder="1" applyAlignment="1" applyProtection="1">
      <alignment horizontal="center" vertical="center" wrapText="1"/>
    </xf>
    <xf numFmtId="0" fontId="11" fillId="0" borderId="9" xfId="1" applyFont="1" applyFill="1" applyBorder="1" applyAlignment="1" applyProtection="1">
      <alignment horizontal="center" vertical="center" wrapText="1"/>
    </xf>
    <xf numFmtId="0" fontId="11" fillId="4" borderId="16" xfId="1" applyFont="1" applyFill="1" applyBorder="1" applyAlignment="1" applyProtection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 wrapText="1"/>
    </xf>
    <xf numFmtId="0" fontId="11" fillId="2" borderId="1" xfId="1" applyFont="1" applyFill="1" applyBorder="1" applyAlignment="1" applyProtection="1">
      <alignment horizontal="center" vertical="center" wrapText="1"/>
    </xf>
    <xf numFmtId="0" fontId="11" fillId="2" borderId="1" xfId="1" applyFont="1" applyFill="1" applyBorder="1" applyAlignment="1" applyProtection="1">
      <alignment horizontal="center" vertical="center" wrapText="1"/>
      <protection locked="0"/>
    </xf>
    <xf numFmtId="0" fontId="12" fillId="0" borderId="38" xfId="1" applyFont="1" applyFill="1" applyBorder="1" applyAlignment="1" applyProtection="1">
      <alignment horizontal="center" vertical="center"/>
      <protection locked="0"/>
    </xf>
    <xf numFmtId="0" fontId="12" fillId="0" borderId="40" xfId="1" applyFont="1" applyFill="1" applyBorder="1" applyAlignment="1" applyProtection="1">
      <alignment horizontal="center" vertical="center"/>
      <protection locked="0"/>
    </xf>
    <xf numFmtId="0" fontId="12" fillId="5" borderId="18" xfId="1" applyFont="1" applyFill="1" applyBorder="1" applyAlignment="1" applyProtection="1">
      <alignment horizontal="center" vertical="center"/>
      <protection locked="0"/>
    </xf>
    <xf numFmtId="0" fontId="12" fillId="5" borderId="19" xfId="1" applyFont="1" applyFill="1" applyBorder="1" applyAlignment="1" applyProtection="1">
      <alignment horizontal="center" vertical="center"/>
      <protection locked="0"/>
    </xf>
    <xf numFmtId="0" fontId="12" fillId="5" borderId="21" xfId="1" applyFont="1" applyFill="1" applyBorder="1" applyAlignment="1" applyProtection="1">
      <alignment horizontal="center" vertical="center"/>
      <protection locked="0"/>
    </xf>
    <xf numFmtId="0" fontId="12" fillId="4" borderId="18" xfId="1" applyFont="1" applyFill="1" applyBorder="1" applyAlignment="1" applyProtection="1">
      <alignment horizontal="center" vertical="center"/>
      <protection locked="0"/>
    </xf>
    <xf numFmtId="0" fontId="12" fillId="4" borderId="19" xfId="1" applyFont="1" applyFill="1" applyBorder="1" applyAlignment="1" applyProtection="1">
      <alignment horizontal="center" vertical="center"/>
      <protection locked="0"/>
    </xf>
    <xf numFmtId="0" fontId="12" fillId="4" borderId="29" xfId="1" applyFont="1" applyFill="1" applyBorder="1" applyAlignment="1" applyProtection="1">
      <alignment horizontal="center" vertical="center"/>
      <protection locked="0"/>
    </xf>
    <xf numFmtId="0" fontId="11" fillId="4" borderId="28" xfId="1" applyFont="1" applyFill="1" applyBorder="1" applyAlignment="1" applyProtection="1">
      <alignment horizontal="center" vertical="center" wrapText="1"/>
    </xf>
    <xf numFmtId="0" fontId="11" fillId="4" borderId="37" xfId="1" applyFont="1" applyFill="1" applyBorder="1" applyAlignment="1" applyProtection="1">
      <alignment horizontal="center" vertical="center" wrapText="1"/>
    </xf>
    <xf numFmtId="0" fontId="11" fillId="4" borderId="49" xfId="1" applyFont="1" applyFill="1" applyBorder="1" applyAlignment="1" applyProtection="1">
      <alignment horizontal="center" vertical="center" wrapText="1"/>
    </xf>
    <xf numFmtId="0" fontId="11" fillId="0" borderId="3" xfId="1" applyFont="1" applyFill="1" applyBorder="1" applyAlignment="1" applyProtection="1">
      <alignment horizontal="center" vertical="center"/>
    </xf>
    <xf numFmtId="0" fontId="11" fillId="0" borderId="2" xfId="1" applyFont="1" applyFill="1" applyBorder="1" applyAlignment="1" applyProtection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53" xfId="0" applyFont="1" applyFill="1" applyBorder="1" applyAlignment="1">
      <alignment horizontal="center" vertical="center"/>
    </xf>
    <xf numFmtId="0" fontId="11" fillId="5" borderId="16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5" borderId="4" xfId="1" applyFont="1" applyFill="1" applyBorder="1" applyAlignment="1" applyProtection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1" fillId="5" borderId="2" xfId="1" applyFont="1" applyFill="1" applyBorder="1" applyAlignment="1" applyProtection="1">
      <alignment horizontal="center" vertical="center"/>
    </xf>
    <xf numFmtId="0" fontId="11" fillId="5" borderId="54" xfId="1" applyFont="1" applyFill="1" applyBorder="1" applyAlignment="1" applyProtection="1">
      <alignment horizontal="center" vertical="center"/>
    </xf>
    <xf numFmtId="0" fontId="11" fillId="5" borderId="50" xfId="1" applyFont="1" applyFill="1" applyBorder="1" applyAlignment="1" applyProtection="1">
      <alignment horizontal="center" vertical="center"/>
    </xf>
    <xf numFmtId="0" fontId="11" fillId="5" borderId="3" xfId="1" applyFont="1" applyFill="1" applyBorder="1" applyAlignment="1" applyProtection="1">
      <alignment horizontal="center" vertical="center" wrapText="1"/>
    </xf>
    <xf numFmtId="0" fontId="12" fillId="0" borderId="59" xfId="1" applyFont="1" applyFill="1" applyBorder="1" applyAlignment="1" applyProtection="1">
      <alignment horizontal="center" vertical="center"/>
      <protection locked="0"/>
    </xf>
    <xf numFmtId="0" fontId="12" fillId="0" borderId="60" xfId="1" applyFont="1" applyFill="1" applyBorder="1" applyAlignment="1" applyProtection="1">
      <alignment horizontal="center" vertical="center"/>
      <protection locked="0"/>
    </xf>
    <xf numFmtId="0" fontId="12" fillId="0" borderId="1" xfId="1" applyFont="1" applyFill="1" applyBorder="1" applyAlignment="1" applyProtection="1">
      <alignment horizontal="center" vertical="center"/>
      <protection locked="0"/>
    </xf>
    <xf numFmtId="0" fontId="12" fillId="0" borderId="2" xfId="1" applyFont="1" applyFill="1" applyBorder="1" applyAlignment="1" applyProtection="1">
      <alignment horizontal="center" vertical="center"/>
      <protection locked="0"/>
    </xf>
    <xf numFmtId="0" fontId="12" fillId="5" borderId="25" xfId="1" applyFont="1" applyFill="1" applyBorder="1" applyAlignment="1" applyProtection="1">
      <alignment horizontal="center" vertical="center"/>
      <protection locked="0"/>
    </xf>
    <xf numFmtId="0" fontId="12" fillId="5" borderId="57" xfId="1" applyFont="1" applyFill="1" applyBorder="1" applyAlignment="1" applyProtection="1">
      <alignment horizontal="center" vertical="center"/>
      <protection locked="0"/>
    </xf>
    <xf numFmtId="0" fontId="12" fillId="5" borderId="26" xfId="1" applyFont="1" applyFill="1" applyBorder="1" applyAlignment="1" applyProtection="1">
      <alignment horizontal="center" vertical="center"/>
      <protection locked="0"/>
    </xf>
    <xf numFmtId="0" fontId="12" fillId="4" borderId="25" xfId="1" applyFont="1" applyFill="1" applyBorder="1" applyAlignment="1" applyProtection="1">
      <alignment horizontal="center" vertical="center"/>
      <protection locked="0"/>
    </xf>
    <xf numFmtId="0" fontId="12" fillId="4" borderId="57" xfId="1" applyFont="1" applyFill="1" applyBorder="1" applyAlignment="1" applyProtection="1">
      <alignment horizontal="center" vertical="center"/>
      <protection locked="0"/>
    </xf>
    <xf numFmtId="0" fontId="12" fillId="4" borderId="26" xfId="1" applyFont="1" applyFill="1" applyBorder="1" applyAlignment="1" applyProtection="1">
      <alignment horizontal="center" vertical="center"/>
      <protection locked="0"/>
    </xf>
    <xf numFmtId="0" fontId="11" fillId="0" borderId="64" xfId="1" applyFont="1" applyFill="1" applyBorder="1" applyAlignment="1" applyProtection="1">
      <alignment horizontal="center" vertical="center"/>
    </xf>
    <xf numFmtId="0" fontId="11" fillId="0" borderId="60" xfId="1" applyFont="1" applyFill="1" applyBorder="1" applyAlignment="1" applyProtection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11" fillId="5" borderId="18" xfId="1" applyFont="1" applyFill="1" applyBorder="1" applyAlignment="1" applyProtection="1">
      <alignment horizontal="center" vertical="center"/>
    </xf>
    <xf numFmtId="0" fontId="11" fillId="5" borderId="19" xfId="1" applyFont="1" applyFill="1" applyBorder="1" applyAlignment="1" applyProtection="1">
      <alignment horizontal="center" vertical="center"/>
    </xf>
    <xf numFmtId="0" fontId="11" fillId="5" borderId="26" xfId="1" applyFont="1" applyFill="1" applyBorder="1" applyAlignment="1" applyProtection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1" fillId="5" borderId="61" xfId="1" applyFont="1" applyFill="1" applyBorder="1" applyAlignment="1" applyProtection="1">
      <alignment horizontal="center" vertical="center" wrapText="1"/>
    </xf>
    <xf numFmtId="0" fontId="11" fillId="5" borderId="62" xfId="1" applyFont="1" applyFill="1" applyBorder="1" applyAlignment="1" applyProtection="1">
      <alignment horizontal="center" vertical="center" wrapText="1"/>
    </xf>
    <xf numFmtId="0" fontId="11" fillId="5" borderId="51" xfId="1" applyFont="1" applyFill="1" applyBorder="1" applyAlignment="1" applyProtection="1">
      <alignment horizontal="center" vertical="center"/>
    </xf>
    <xf numFmtId="0" fontId="11" fillId="4" borderId="18" xfId="1" applyFont="1" applyFill="1" applyBorder="1" applyAlignment="1" applyProtection="1">
      <alignment horizontal="center" vertical="center" wrapText="1"/>
    </xf>
    <xf numFmtId="0" fontId="11" fillId="4" borderId="61" xfId="1" applyFont="1" applyFill="1" applyBorder="1" applyAlignment="1" applyProtection="1">
      <alignment horizontal="center" vertical="center" wrapText="1"/>
    </xf>
    <xf numFmtId="0" fontId="11" fillId="4" borderId="19" xfId="1" applyFont="1" applyFill="1" applyBorder="1" applyAlignment="1" applyProtection="1">
      <alignment horizontal="center" vertical="center" wrapText="1"/>
    </xf>
    <xf numFmtId="0" fontId="11" fillId="4" borderId="62" xfId="1" applyFont="1" applyFill="1" applyBorder="1" applyAlignment="1" applyProtection="1">
      <alignment horizontal="center" vertical="center" wrapText="1"/>
    </xf>
    <xf numFmtId="0" fontId="11" fillId="4" borderId="19" xfId="1" applyFont="1" applyFill="1" applyBorder="1" applyAlignment="1" applyProtection="1">
      <alignment horizontal="center" vertical="center"/>
    </xf>
    <xf numFmtId="0" fontId="11" fillId="4" borderId="29" xfId="1" applyFont="1" applyFill="1" applyBorder="1" applyAlignment="1" applyProtection="1">
      <alignment horizontal="center" vertical="center"/>
    </xf>
    <xf numFmtId="0" fontId="11" fillId="4" borderId="54" xfId="1" applyFont="1" applyFill="1" applyBorder="1" applyAlignment="1" applyProtection="1">
      <alignment horizontal="center" vertical="center"/>
    </xf>
    <xf numFmtId="0" fontId="11" fillId="4" borderId="51" xfId="1" applyFont="1" applyFill="1" applyBorder="1" applyAlignment="1" applyProtection="1">
      <alignment horizontal="center" vertical="center"/>
    </xf>
    <xf numFmtId="0" fontId="11" fillId="6" borderId="2" xfId="1" applyFont="1" applyFill="1" applyBorder="1" applyAlignment="1" applyProtection="1">
      <alignment horizontal="center" vertical="center"/>
    </xf>
    <xf numFmtId="0" fontId="11" fillId="6" borderId="25" xfId="1" applyFont="1" applyFill="1" applyBorder="1" applyAlignment="1" applyProtection="1">
      <alignment horizontal="center" vertical="center"/>
    </xf>
    <xf numFmtId="0" fontId="11" fillId="6" borderId="57" xfId="1" applyFont="1" applyFill="1" applyBorder="1" applyAlignment="1" applyProtection="1">
      <alignment horizontal="center" vertical="center"/>
    </xf>
    <xf numFmtId="0" fontId="11" fillId="6" borderId="26" xfId="1" applyFont="1" applyFill="1" applyBorder="1" applyAlignment="1" applyProtection="1">
      <alignment horizontal="center" vertical="center"/>
    </xf>
    <xf numFmtId="0" fontId="13" fillId="7" borderId="1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1" fillId="2" borderId="19" xfId="1" applyFont="1" applyFill="1" applyBorder="1" applyAlignment="1" applyProtection="1">
      <alignment horizontal="center" vertical="center" wrapText="1"/>
    </xf>
    <xf numFmtId="0" fontId="11" fillId="2" borderId="19" xfId="1" applyFont="1" applyFill="1" applyBorder="1" applyAlignment="1" applyProtection="1">
      <alignment horizontal="center" vertical="center" wrapText="1"/>
      <protection locked="0"/>
    </xf>
    <xf numFmtId="0" fontId="11" fillId="2" borderId="21" xfId="1" applyFont="1" applyFill="1" applyBorder="1" applyAlignment="1" applyProtection="1">
      <alignment horizontal="center" vertical="center" wrapText="1"/>
      <protection locked="0"/>
    </xf>
    <xf numFmtId="0" fontId="11" fillId="2" borderId="20" xfId="1" applyFont="1" applyFill="1" applyBorder="1" applyAlignment="1" applyProtection="1">
      <alignment horizontal="center" vertical="center" wrapText="1"/>
      <protection locked="0"/>
    </xf>
    <xf numFmtId="0" fontId="12" fillId="4" borderId="33" xfId="1" applyFont="1" applyFill="1" applyBorder="1" applyAlignment="1" applyProtection="1">
      <alignment horizontal="center" vertical="center"/>
      <protection locked="0"/>
    </xf>
    <xf numFmtId="0" fontId="11" fillId="0" borderId="59" xfId="1" applyFont="1" applyFill="1" applyBorder="1" applyAlignment="1" applyProtection="1">
      <alignment horizontal="center" vertical="center" wrapText="1"/>
    </xf>
    <xf numFmtId="0" fontId="11" fillId="0" borderId="60" xfId="1" applyFont="1" applyFill="1" applyBorder="1" applyAlignment="1" applyProtection="1">
      <alignment horizontal="center" vertical="center" wrapText="1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2" fillId="0" borderId="7" xfId="1" applyFont="1" applyFill="1" applyBorder="1" applyAlignment="1" applyProtection="1">
      <alignment horizontal="center" vertical="center"/>
      <protection locked="0"/>
    </xf>
    <xf numFmtId="0" fontId="3" fillId="0" borderId="22" xfId="1" applyFont="1" applyFill="1" applyBorder="1" applyAlignment="1" applyProtection="1">
      <alignment horizontal="center" vertical="center" wrapText="1"/>
    </xf>
    <xf numFmtId="0" fontId="3" fillId="0" borderId="17" xfId="1" applyFont="1" applyFill="1" applyBorder="1" applyAlignment="1" applyProtection="1">
      <alignment horizontal="center" vertical="center" wrapText="1"/>
    </xf>
    <xf numFmtId="0" fontId="3" fillId="0" borderId="11" xfId="1" applyFont="1" applyFill="1" applyBorder="1" applyAlignment="1" applyProtection="1">
      <alignment horizontal="center" vertical="center" wrapText="1"/>
    </xf>
    <xf numFmtId="0" fontId="11" fillId="0" borderId="22" xfId="1" applyFont="1" applyFill="1" applyBorder="1" applyAlignment="1" applyProtection="1">
      <alignment horizontal="center" vertical="center"/>
    </xf>
    <xf numFmtId="0" fontId="11" fillId="0" borderId="15" xfId="1" applyFont="1" applyFill="1" applyBorder="1" applyAlignment="1" applyProtection="1">
      <alignment horizontal="center" vertical="center"/>
    </xf>
    <xf numFmtId="0" fontId="11" fillId="0" borderId="17" xfId="1" applyFont="1" applyFill="1" applyBorder="1" applyAlignment="1" applyProtection="1">
      <alignment horizontal="center" vertical="center"/>
    </xf>
    <xf numFmtId="0" fontId="11" fillId="0" borderId="23" xfId="1" applyFont="1" applyFill="1" applyBorder="1" applyAlignment="1" applyProtection="1">
      <alignment horizontal="center" vertical="center"/>
    </xf>
    <xf numFmtId="0" fontId="11" fillId="0" borderId="11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 applyProtection="1">
      <alignment horizontal="center" vertical="center"/>
    </xf>
    <xf numFmtId="0" fontId="11" fillId="0" borderId="14" xfId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0" borderId="12" xfId="1" applyFont="1" applyFill="1" applyBorder="1" applyAlignment="1" applyProtection="1">
      <alignment horizontal="center" vertical="center"/>
    </xf>
    <xf numFmtId="0" fontId="11" fillId="4" borderId="50" xfId="1" applyFont="1" applyFill="1" applyBorder="1" applyAlignment="1" applyProtection="1">
      <alignment horizontal="center" vertical="center"/>
    </xf>
    <xf numFmtId="0" fontId="13" fillId="7" borderId="21" xfId="0" applyFont="1" applyFill="1" applyBorder="1" applyAlignment="1">
      <alignment horizontal="center" vertical="center" wrapText="1"/>
    </xf>
    <xf numFmtId="0" fontId="11" fillId="0" borderId="9" xfId="1" applyFont="1" applyFill="1" applyBorder="1" applyAlignment="1" applyProtection="1">
      <alignment horizontal="center" vertical="center"/>
    </xf>
    <xf numFmtId="0" fontId="11" fillId="0" borderId="10" xfId="1" applyFont="1" applyFill="1" applyBorder="1" applyAlignment="1" applyProtection="1">
      <alignment horizontal="center" vertical="center"/>
    </xf>
    <xf numFmtId="0" fontId="11" fillId="0" borderId="24" xfId="1" applyFont="1" applyFill="1" applyBorder="1" applyAlignment="1" applyProtection="1">
      <alignment horizontal="center" vertical="center"/>
    </xf>
    <xf numFmtId="0" fontId="11" fillId="0" borderId="39" xfId="1" applyFont="1" applyFill="1" applyBorder="1" applyAlignment="1" applyProtection="1">
      <alignment horizontal="center" vertical="center"/>
    </xf>
    <xf numFmtId="0" fontId="11" fillId="0" borderId="38" xfId="1" applyFont="1" applyFill="1" applyBorder="1" applyAlignment="1" applyProtection="1">
      <alignment horizontal="center" vertical="center"/>
    </xf>
    <xf numFmtId="0" fontId="11" fillId="0" borderId="73" xfId="1" applyFont="1" applyFill="1" applyBorder="1" applyAlignment="1" applyProtection="1">
      <alignment horizontal="center" vertical="center"/>
    </xf>
    <xf numFmtId="0" fontId="11" fillId="0" borderId="74" xfId="1" applyFont="1" applyFill="1" applyBorder="1" applyAlignment="1" applyProtection="1">
      <alignment horizontal="center" vertical="center"/>
    </xf>
    <xf numFmtId="0" fontId="11" fillId="0" borderId="33" xfId="1" applyFont="1" applyFill="1" applyBorder="1" applyAlignment="1" applyProtection="1">
      <alignment horizontal="center" vertical="center"/>
    </xf>
    <xf numFmtId="0" fontId="11" fillId="0" borderId="75" xfId="1" applyFont="1" applyFill="1" applyBorder="1" applyAlignment="1" applyProtection="1">
      <alignment horizontal="center" vertical="center"/>
    </xf>
    <xf numFmtId="0" fontId="11" fillId="2" borderId="18" xfId="1" applyFont="1" applyFill="1" applyBorder="1" applyAlignment="1" applyProtection="1">
      <alignment horizontal="center" vertical="center" wrapText="1"/>
    </xf>
    <xf numFmtId="0" fontId="11" fillId="2" borderId="16" xfId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/>
    </xf>
    <xf numFmtId="0" fontId="12" fillId="0" borderId="4" xfId="1" applyFont="1" applyFill="1" applyBorder="1" applyAlignment="1" applyProtection="1">
      <alignment horizontal="center" vertical="center"/>
    </xf>
    <xf numFmtId="0" fontId="11" fillId="6" borderId="18" xfId="1" applyFont="1" applyFill="1" applyBorder="1" applyAlignment="1" applyProtection="1">
      <alignment horizontal="center" vertical="center"/>
    </xf>
    <xf numFmtId="0" fontId="11" fillId="6" borderId="19" xfId="1" applyFont="1" applyFill="1" applyBorder="1" applyAlignment="1" applyProtection="1">
      <alignment horizontal="center" vertical="center"/>
    </xf>
    <xf numFmtId="0" fontId="11" fillId="7" borderId="29" xfId="1" applyFont="1" applyFill="1" applyBorder="1" applyAlignment="1" applyProtection="1">
      <alignment horizontal="center" vertical="center" wrapText="1"/>
      <protection locked="0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11" fillId="4" borderId="20" xfId="1" applyFont="1" applyFill="1" applyBorder="1" applyAlignment="1" applyProtection="1">
      <alignment horizontal="center" vertical="center"/>
    </xf>
    <xf numFmtId="0" fontId="12" fillId="0" borderId="76" xfId="1" applyFont="1" applyFill="1" applyBorder="1" applyAlignment="1" applyProtection="1">
      <alignment horizontal="center" vertical="center"/>
    </xf>
    <xf numFmtId="0" fontId="12" fillId="0" borderId="23" xfId="1" applyFont="1" applyFill="1" applyBorder="1" applyAlignment="1" applyProtection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left" vertical="center"/>
    </xf>
    <xf numFmtId="0" fontId="17" fillId="6" borderId="7" xfId="0" applyFont="1" applyFill="1" applyBorder="1" applyAlignment="1">
      <alignment horizontal="left" vertical="center"/>
    </xf>
    <xf numFmtId="0" fontId="17" fillId="6" borderId="8" xfId="0" applyFont="1" applyFill="1" applyBorder="1" applyAlignment="1">
      <alignment horizontal="left" vertical="center"/>
    </xf>
    <xf numFmtId="0" fontId="12" fillId="5" borderId="6" xfId="1" applyFont="1" applyFill="1" applyBorder="1" applyAlignment="1" applyProtection="1">
      <alignment horizontal="center" vertical="center"/>
      <protection locked="0"/>
    </xf>
    <xf numFmtId="0" fontId="12" fillId="5" borderId="7" xfId="1" applyFont="1" applyFill="1" applyBorder="1" applyAlignment="1" applyProtection="1">
      <alignment horizontal="center" vertical="center"/>
      <protection locked="0"/>
    </xf>
    <xf numFmtId="0" fontId="12" fillId="5" borderId="8" xfId="1" applyFont="1" applyFill="1" applyBorder="1" applyAlignment="1" applyProtection="1">
      <alignment horizontal="center" vertic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 wrapText="1"/>
      <protection locked="0"/>
    </xf>
    <xf numFmtId="0" fontId="2" fillId="2" borderId="27" xfId="1" applyFont="1" applyFill="1" applyBorder="1" applyAlignment="1" applyProtection="1">
      <alignment horizontal="center" vertical="center" wrapText="1"/>
      <protection locked="0"/>
    </xf>
    <xf numFmtId="0" fontId="2" fillId="2" borderId="18" xfId="1" applyFont="1" applyFill="1" applyBorder="1" applyAlignment="1" applyProtection="1">
      <alignment horizontal="center" vertical="center" wrapText="1"/>
    </xf>
    <xf numFmtId="0" fontId="2" fillId="2" borderId="16" xfId="1" applyFont="1" applyFill="1" applyBorder="1" applyAlignment="1" applyProtection="1">
      <alignment horizontal="center" vertical="center" wrapText="1"/>
    </xf>
    <xf numFmtId="0" fontId="2" fillId="2" borderId="19" xfId="1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</xf>
    <xf numFmtId="0" fontId="2" fillId="2" borderId="19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1" xfId="1" applyFont="1" applyFill="1" applyBorder="1" applyAlignment="1" applyProtection="1">
      <alignment horizontal="center" vertical="center" wrapText="1"/>
      <protection locked="0"/>
    </xf>
    <xf numFmtId="0" fontId="2" fillId="2" borderId="20" xfId="1" applyFont="1" applyFill="1" applyBorder="1" applyAlignment="1" applyProtection="1">
      <alignment horizontal="center" vertical="center" wrapText="1"/>
      <protection locked="0"/>
    </xf>
    <xf numFmtId="0" fontId="5" fillId="6" borderId="29" xfId="1" applyFont="1" applyFill="1" applyBorder="1" applyAlignment="1" applyProtection="1">
      <alignment horizontal="center" vertical="center"/>
    </xf>
    <xf numFmtId="0" fontId="5" fillId="6" borderId="36" xfId="1" applyFont="1" applyFill="1" applyBorder="1" applyAlignment="1" applyProtection="1">
      <alignment horizontal="center" vertical="center"/>
    </xf>
    <xf numFmtId="0" fontId="5" fillId="6" borderId="30" xfId="1" applyFont="1" applyFill="1" applyBorder="1" applyAlignment="1" applyProtection="1">
      <alignment horizontal="center" vertical="center"/>
    </xf>
    <xf numFmtId="0" fontId="6" fillId="6" borderId="32" xfId="1" applyFont="1" applyFill="1" applyBorder="1" applyAlignment="1" applyProtection="1">
      <alignment horizontal="center" vertical="center"/>
    </xf>
    <xf numFmtId="0" fontId="6" fillId="6" borderId="30" xfId="1" applyFont="1" applyFill="1" applyBorder="1" applyAlignment="1" applyProtection="1">
      <alignment horizontal="center" vertical="center"/>
    </xf>
    <xf numFmtId="0" fontId="6" fillId="6" borderId="15" xfId="1" applyFont="1" applyFill="1" applyBorder="1" applyAlignment="1" applyProtection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6" fillId="7" borderId="6" xfId="1" applyFont="1" applyFill="1" applyBorder="1" applyAlignment="1" applyProtection="1">
      <alignment horizontal="center" vertical="center" wrapText="1"/>
      <protection locked="0"/>
    </xf>
    <xf numFmtId="0" fontId="6" fillId="7" borderId="7" xfId="1" applyFont="1" applyFill="1" applyBorder="1" applyAlignment="1" applyProtection="1">
      <alignment horizontal="center" vertical="center" wrapText="1"/>
      <protection locked="0"/>
    </xf>
    <xf numFmtId="0" fontId="6" fillId="7" borderId="8" xfId="1" applyFont="1" applyFill="1" applyBorder="1" applyAlignment="1" applyProtection="1">
      <alignment horizontal="center" vertical="center" wrapText="1"/>
      <protection locked="0"/>
    </xf>
    <xf numFmtId="0" fontId="5" fillId="6" borderId="32" xfId="1" applyFont="1" applyFill="1" applyBorder="1" applyAlignment="1" applyProtection="1">
      <alignment horizontal="center" vertical="center"/>
    </xf>
    <xf numFmtId="0" fontId="12" fillId="0" borderId="22" xfId="1" applyFont="1" applyFill="1" applyBorder="1" applyAlignment="1" applyProtection="1">
      <alignment horizontal="center" vertical="center"/>
    </xf>
    <xf numFmtId="0" fontId="12" fillId="0" borderId="14" xfId="1" applyFont="1" applyFill="1" applyBorder="1" applyAlignment="1" applyProtection="1">
      <alignment horizontal="center" vertical="center"/>
    </xf>
    <xf numFmtId="0" fontId="12" fillId="0" borderId="17" xfId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0" borderId="11" xfId="1" applyFont="1" applyFill="1" applyBorder="1" applyAlignment="1" applyProtection="1">
      <alignment horizontal="center" vertical="center"/>
    </xf>
    <xf numFmtId="0" fontId="12" fillId="0" borderId="12" xfId="1" applyFont="1" applyFill="1" applyBorder="1" applyAlignment="1" applyProtection="1">
      <alignment horizontal="center" vertical="center"/>
    </xf>
    <xf numFmtId="0" fontId="12" fillId="0" borderId="8" xfId="1" applyFont="1" applyFill="1" applyBorder="1" applyAlignment="1" applyProtection="1">
      <alignment horizontal="center" vertical="center"/>
      <protection locked="0"/>
    </xf>
    <xf numFmtId="0" fontId="3" fillId="0" borderId="28" xfId="1" applyFont="1" applyFill="1" applyBorder="1" applyAlignment="1" applyProtection="1">
      <alignment horizontal="center" vertical="center" wrapText="1"/>
    </xf>
    <xf numFmtId="0" fontId="3" fillId="0" borderId="37" xfId="1" applyFont="1" applyFill="1" applyBorder="1" applyAlignment="1" applyProtection="1">
      <alignment horizontal="center" vertical="center" wrapText="1"/>
    </xf>
    <xf numFmtId="0" fontId="3" fillId="0" borderId="35" xfId="1" applyFont="1" applyFill="1" applyBorder="1" applyAlignment="1" applyProtection="1">
      <alignment horizontal="center" vertical="center" wrapText="1"/>
    </xf>
    <xf numFmtId="0" fontId="16" fillId="0" borderId="6" xfId="1" applyFont="1" applyFill="1" applyBorder="1" applyAlignment="1" applyProtection="1">
      <alignment horizontal="center" vertical="center"/>
      <protection locked="0"/>
    </xf>
    <xf numFmtId="0" fontId="16" fillId="0" borderId="7" xfId="1" applyFont="1" applyFill="1" applyBorder="1" applyAlignment="1" applyProtection="1">
      <alignment horizontal="center" vertical="center"/>
      <protection locked="0"/>
    </xf>
    <xf numFmtId="0" fontId="16" fillId="0" borderId="8" xfId="1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2" fillId="4" borderId="6" xfId="1" applyFont="1" applyFill="1" applyBorder="1" applyAlignment="1" applyProtection="1">
      <alignment horizontal="center" vertical="center"/>
      <protection locked="0"/>
    </xf>
    <xf numFmtId="0" fontId="12" fillId="4" borderId="7" xfId="1" applyFont="1" applyFill="1" applyBorder="1" applyAlignment="1" applyProtection="1">
      <alignment horizontal="center" vertical="center"/>
      <protection locked="0"/>
    </xf>
    <xf numFmtId="0" fontId="12" fillId="4" borderId="8" xfId="1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2" fillId="0" borderId="6" xfId="1" applyFont="1" applyFill="1" applyBorder="1" applyAlignment="1" applyProtection="1">
      <alignment horizontal="center" vertical="center"/>
    </xf>
    <xf numFmtId="0" fontId="12" fillId="0" borderId="7" xfId="1" applyFont="1" applyFill="1" applyBorder="1" applyAlignment="1" applyProtection="1">
      <alignment horizontal="center" vertical="center"/>
    </xf>
    <xf numFmtId="0" fontId="12" fillId="0" borderId="8" xfId="1" applyFont="1" applyFill="1" applyBorder="1" applyAlignment="1" applyProtection="1">
      <alignment horizontal="center" vertical="center"/>
    </xf>
    <xf numFmtId="0" fontId="12" fillId="0" borderId="15" xfId="1" applyFont="1" applyFill="1" applyBorder="1" applyAlignment="1" applyProtection="1">
      <alignment horizontal="center" vertical="center"/>
    </xf>
    <xf numFmtId="0" fontId="12" fillId="0" borderId="13" xfId="1" applyFont="1" applyFill="1" applyBorder="1" applyAlignment="1" applyProtection="1">
      <alignment horizontal="center" vertical="center"/>
    </xf>
    <xf numFmtId="0" fontId="6" fillId="4" borderId="28" xfId="1" applyFont="1" applyFill="1" applyBorder="1" applyAlignment="1" applyProtection="1">
      <alignment horizontal="center" vertical="center"/>
    </xf>
    <xf numFmtId="0" fontId="6" fillId="4" borderId="35" xfId="1" applyFont="1" applyFill="1" applyBorder="1" applyAlignment="1" applyProtection="1">
      <alignment horizontal="center" vertical="center"/>
    </xf>
    <xf numFmtId="0" fontId="12" fillId="5" borderId="6" xfId="1" applyFont="1" applyFill="1" applyBorder="1" applyAlignment="1" applyProtection="1">
      <alignment horizontal="center" vertical="center"/>
    </xf>
    <xf numFmtId="0" fontId="12" fillId="5" borderId="7" xfId="1" applyFont="1" applyFill="1" applyBorder="1" applyAlignment="1" applyProtection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20" fillId="5" borderId="0" xfId="1" applyFont="1" applyFill="1" applyBorder="1" applyAlignment="1" applyProtection="1">
      <alignment horizontal="center" vertical="center"/>
      <protection locked="0"/>
    </xf>
    <xf numFmtId="0" fontId="11" fillId="2" borderId="3" xfId="1" applyFont="1" applyFill="1" applyBorder="1" applyAlignment="1" applyProtection="1">
      <alignment horizontal="center" vertical="center" wrapText="1"/>
    </xf>
    <xf numFmtId="0" fontId="11" fillId="5" borderId="20" xfId="1" applyFont="1" applyFill="1" applyBorder="1" applyAlignment="1" applyProtection="1">
      <alignment horizontal="center" vertical="center"/>
    </xf>
    <xf numFmtId="0" fontId="11" fillId="6" borderId="4" xfId="1" applyFont="1" applyFill="1" applyBorder="1" applyAlignment="1" applyProtection="1">
      <alignment horizontal="center" vertical="center"/>
    </xf>
    <xf numFmtId="0" fontId="11" fillId="6" borderId="46" xfId="1" applyFont="1" applyFill="1" applyBorder="1" applyAlignment="1" applyProtection="1">
      <alignment horizontal="center" vertical="center"/>
    </xf>
    <xf numFmtId="0" fontId="11" fillId="7" borderId="36" xfId="1" applyFont="1" applyFill="1" applyBorder="1" applyAlignment="1" applyProtection="1">
      <alignment horizontal="center" vertical="center" wrapText="1"/>
      <protection locked="0"/>
    </xf>
    <xf numFmtId="0" fontId="28" fillId="0" borderId="77" xfId="0" applyFont="1" applyFill="1" applyBorder="1" applyAlignment="1">
      <alignment horizontal="center" vertical="center" wrapText="1" readingOrder="1"/>
    </xf>
    <xf numFmtId="0" fontId="28" fillId="0" borderId="1" xfId="0" applyFont="1" applyBorder="1" applyAlignment="1">
      <alignment vertical="center" wrapText="1" readingOrder="1"/>
    </xf>
    <xf numFmtId="0" fontId="28" fillId="0" borderId="1" xfId="0" applyFont="1" applyBorder="1" applyAlignment="1">
      <alignment horizontal="center" vertical="center" wrapText="1" readingOrder="1"/>
    </xf>
    <xf numFmtId="0" fontId="28" fillId="0" borderId="1" xfId="0" applyFont="1" applyFill="1" applyBorder="1" applyAlignment="1">
      <alignment horizontal="center" vertical="center" wrapText="1" readingOrder="1"/>
    </xf>
    <xf numFmtId="0" fontId="28" fillId="0" borderId="1" xfId="0" applyFont="1" applyBorder="1" applyAlignment="1">
      <alignment horizontal="left" vertical="center" wrapText="1" readingOrder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2 10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BG103"/>
  <sheetViews>
    <sheetView topLeftCell="Y24" zoomScale="70" zoomScaleNormal="70" workbookViewId="0">
      <selection activeCell="Y49" sqref="Y49:Y57"/>
    </sheetView>
  </sheetViews>
  <sheetFormatPr defaultRowHeight="15"/>
  <cols>
    <col min="1" max="1" width="6.7109375" style="23" customWidth="1"/>
    <col min="2" max="2" width="21.42578125" style="23" customWidth="1"/>
    <col min="3" max="3" width="17.7109375" style="161" customWidth="1"/>
    <col min="4" max="4" width="10.140625" style="23" customWidth="1"/>
    <col min="5" max="5" width="10" style="23" customWidth="1"/>
    <col min="6" max="6" width="16.7109375" style="23" customWidth="1"/>
    <col min="7" max="7" width="14.28515625" style="23" customWidth="1"/>
    <col min="8" max="8" width="12.28515625" style="23" customWidth="1"/>
    <col min="9" max="9" width="15.7109375" style="23" customWidth="1"/>
    <col min="10" max="10" width="11" style="130" customWidth="1"/>
    <col min="11" max="11" width="10.5703125" style="23" customWidth="1"/>
    <col min="12" max="12" width="10.7109375" style="23" customWidth="1"/>
    <col min="13" max="13" width="16" style="23" customWidth="1"/>
    <col min="14" max="14" width="14" style="23" customWidth="1"/>
    <col min="15" max="15" width="13.140625" style="23" customWidth="1"/>
    <col min="16" max="16" width="16.140625" style="23" customWidth="1"/>
    <col min="17" max="17" width="10.7109375" style="130" customWidth="1"/>
    <col min="18" max="18" width="11" style="23" customWidth="1"/>
    <col min="19" max="19" width="11.28515625" style="23" customWidth="1"/>
    <col min="20" max="20" width="15.28515625" style="23" customWidth="1"/>
    <col min="21" max="21" width="14.7109375" style="23" customWidth="1"/>
    <col min="22" max="22" width="13.140625" style="23" customWidth="1"/>
    <col min="23" max="23" width="15.28515625" style="23" customWidth="1"/>
    <col min="24" max="24" width="9.7109375" style="131" customWidth="1"/>
    <col min="25" max="25" width="11.85546875" style="131" customWidth="1"/>
    <col min="26" max="26" width="9.140625" style="23"/>
    <col min="27" max="27" width="21.28515625" style="23" customWidth="1"/>
    <col min="28" max="43" width="9.140625" style="23"/>
    <col min="44" max="45" width="10.7109375" style="150" bestFit="1" customWidth="1"/>
    <col min="46" max="46" width="9.85546875" style="150" customWidth="1"/>
    <col min="47" max="47" width="11" style="150" customWidth="1"/>
    <col min="48" max="48" width="19.5703125" style="23" customWidth="1"/>
    <col min="49" max="49" width="19.42578125" style="23" customWidth="1"/>
    <col min="50" max="50" width="10.7109375" style="23" customWidth="1"/>
    <col min="51" max="51" width="16.28515625" style="23" customWidth="1"/>
    <col min="52" max="52" width="10.28515625" style="23" customWidth="1"/>
    <col min="53" max="53" width="9.42578125" customWidth="1"/>
    <col min="54" max="54" width="10.28515625" customWidth="1"/>
    <col min="55" max="55" width="8.42578125" customWidth="1"/>
    <col min="56" max="56" width="12.7109375" customWidth="1"/>
    <col min="57" max="57" width="8.85546875" customWidth="1"/>
    <col min="58" max="58" width="12.42578125" customWidth="1"/>
    <col min="59" max="59" width="12.7109375" customWidth="1"/>
  </cols>
  <sheetData>
    <row r="2" spans="1:59" ht="15.75" thickBot="1"/>
    <row r="3" spans="1:59" ht="15.75" customHeight="1">
      <c r="A3" s="362" t="s">
        <v>58</v>
      </c>
      <c r="B3" s="362"/>
      <c r="C3" s="362"/>
      <c r="D3" s="435" t="s">
        <v>0</v>
      </c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35"/>
      <c r="X3" s="435"/>
      <c r="Y3" s="435"/>
      <c r="Z3" s="435" t="s">
        <v>6</v>
      </c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44"/>
      <c r="AV3" s="413" t="s">
        <v>18</v>
      </c>
      <c r="AW3" s="429"/>
      <c r="AX3" s="431" t="s">
        <v>19</v>
      </c>
      <c r="AY3" s="419"/>
      <c r="AZ3" s="414"/>
      <c r="BA3" s="433" t="s">
        <v>28</v>
      </c>
      <c r="BB3" s="401" t="s">
        <v>54</v>
      </c>
      <c r="BC3" s="401" t="s">
        <v>51</v>
      </c>
      <c r="BD3" s="402" t="s">
        <v>76</v>
      </c>
      <c r="BE3" s="402" t="s">
        <v>30</v>
      </c>
      <c r="BF3" s="402" t="s">
        <v>52</v>
      </c>
      <c r="BG3" s="403" t="s">
        <v>53</v>
      </c>
    </row>
    <row r="4" spans="1:59" ht="15.75" customHeight="1" thickBot="1">
      <c r="A4" s="362"/>
      <c r="B4" s="362"/>
      <c r="C4" s="362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6"/>
      <c r="X4" s="436"/>
      <c r="Y4" s="436"/>
      <c r="Z4" s="435"/>
      <c r="AA4" s="435"/>
      <c r="AB4" s="436"/>
      <c r="AC4" s="436"/>
      <c r="AD4" s="436"/>
      <c r="AE4" s="436"/>
      <c r="AF4" s="436"/>
      <c r="AG4" s="436"/>
      <c r="AH4" s="436"/>
      <c r="AI4" s="436"/>
      <c r="AJ4" s="436"/>
      <c r="AK4" s="436"/>
      <c r="AL4" s="436"/>
      <c r="AM4" s="436"/>
      <c r="AN4" s="436"/>
      <c r="AO4" s="436"/>
      <c r="AP4" s="436"/>
      <c r="AQ4" s="436"/>
      <c r="AR4" s="436"/>
      <c r="AS4" s="436"/>
      <c r="AT4" s="436"/>
      <c r="AU4" s="445"/>
      <c r="AV4" s="415"/>
      <c r="AW4" s="427"/>
      <c r="AX4" s="426"/>
      <c r="AY4" s="420"/>
      <c r="AZ4" s="416"/>
      <c r="BA4" s="434"/>
      <c r="BB4" s="327"/>
      <c r="BC4" s="327"/>
      <c r="BD4" s="328"/>
      <c r="BE4" s="328"/>
      <c r="BF4" s="328"/>
      <c r="BG4" s="404"/>
    </row>
    <row r="5" spans="1:59" ht="24.75" customHeight="1" thickBot="1">
      <c r="A5" s="362" t="s">
        <v>71</v>
      </c>
      <c r="B5" s="362"/>
      <c r="C5" s="363"/>
      <c r="D5" s="364" t="s">
        <v>34</v>
      </c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6"/>
      <c r="R5" s="367" t="s">
        <v>36</v>
      </c>
      <c r="S5" s="368"/>
      <c r="T5" s="368"/>
      <c r="U5" s="368"/>
      <c r="V5" s="368"/>
      <c r="W5" s="368"/>
      <c r="X5" s="405"/>
      <c r="Y5" s="337" t="s">
        <v>25</v>
      </c>
      <c r="Z5" s="340" t="s">
        <v>26</v>
      </c>
      <c r="AA5" s="341" t="s">
        <v>7</v>
      </c>
      <c r="AB5" s="342" t="s">
        <v>46</v>
      </c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3"/>
      <c r="AN5" s="343"/>
      <c r="AO5" s="343"/>
      <c r="AP5" s="343"/>
      <c r="AQ5" s="343"/>
      <c r="AR5" s="343"/>
      <c r="AS5" s="343"/>
      <c r="AT5" s="344"/>
      <c r="AU5" s="445"/>
      <c r="AV5" s="415"/>
      <c r="AW5" s="427"/>
      <c r="AX5" s="426"/>
      <c r="AY5" s="420"/>
      <c r="AZ5" s="416"/>
      <c r="BA5" s="434"/>
      <c r="BB5" s="327"/>
      <c r="BC5" s="327"/>
      <c r="BD5" s="328"/>
      <c r="BE5" s="328"/>
      <c r="BF5" s="328"/>
      <c r="BG5" s="404"/>
    </row>
    <row r="6" spans="1:59" ht="26.25" customHeight="1" thickBot="1">
      <c r="A6" s="362"/>
      <c r="B6" s="362"/>
      <c r="C6" s="363"/>
      <c r="D6" s="375" t="s">
        <v>35</v>
      </c>
      <c r="E6" s="376"/>
      <c r="F6" s="376"/>
      <c r="G6" s="376"/>
      <c r="H6" s="376"/>
      <c r="I6" s="376"/>
      <c r="J6" s="377"/>
      <c r="K6" s="378" t="s">
        <v>45</v>
      </c>
      <c r="L6" s="379"/>
      <c r="M6" s="379"/>
      <c r="N6" s="379"/>
      <c r="O6" s="379"/>
      <c r="P6" s="379"/>
      <c r="Q6" s="380"/>
      <c r="R6" s="440" t="s">
        <v>37</v>
      </c>
      <c r="S6" s="441"/>
      <c r="T6" s="441"/>
      <c r="U6" s="441"/>
      <c r="V6" s="441"/>
      <c r="W6" s="441"/>
      <c r="X6" s="442"/>
      <c r="Y6" s="338"/>
      <c r="Z6" s="340"/>
      <c r="AA6" s="341"/>
      <c r="AB6" s="345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73"/>
      <c r="AS6" s="373"/>
      <c r="AT6" s="374"/>
      <c r="AU6" s="143"/>
      <c r="AV6" s="417"/>
      <c r="AW6" s="430"/>
      <c r="AX6" s="432"/>
      <c r="AY6" s="421"/>
      <c r="AZ6" s="418"/>
      <c r="BA6" s="434"/>
      <c r="BB6" s="327"/>
      <c r="BC6" s="327"/>
      <c r="BD6" s="328"/>
      <c r="BE6" s="328"/>
      <c r="BF6" s="328"/>
      <c r="BG6" s="404"/>
    </row>
    <row r="7" spans="1:59" ht="27.75" customHeight="1" thickBot="1">
      <c r="A7" s="315" t="s">
        <v>33</v>
      </c>
      <c r="B7" s="326" t="s">
        <v>31</v>
      </c>
      <c r="C7" s="323" t="s">
        <v>32</v>
      </c>
      <c r="D7" s="322" t="s">
        <v>39</v>
      </c>
      <c r="E7" s="321" t="s">
        <v>38</v>
      </c>
      <c r="F7" s="349" t="s">
        <v>44</v>
      </c>
      <c r="G7" s="349"/>
      <c r="H7" s="349"/>
      <c r="I7" s="356"/>
      <c r="J7" s="357" t="s">
        <v>17</v>
      </c>
      <c r="K7" s="322" t="s">
        <v>39</v>
      </c>
      <c r="L7" s="321" t="s">
        <v>38</v>
      </c>
      <c r="M7" s="349" t="s">
        <v>44</v>
      </c>
      <c r="N7" s="349"/>
      <c r="O7" s="349"/>
      <c r="P7" s="356"/>
      <c r="Q7" s="357" t="s">
        <v>17</v>
      </c>
      <c r="R7" s="325" t="s">
        <v>39</v>
      </c>
      <c r="S7" s="317" t="s">
        <v>38</v>
      </c>
      <c r="T7" s="318" t="s">
        <v>44</v>
      </c>
      <c r="U7" s="318"/>
      <c r="V7" s="318"/>
      <c r="W7" s="318"/>
      <c r="X7" s="443" t="s">
        <v>17</v>
      </c>
      <c r="Y7" s="338"/>
      <c r="Z7" s="340"/>
      <c r="AA7" s="341"/>
      <c r="AB7" s="320" t="s">
        <v>8</v>
      </c>
      <c r="AC7" s="299"/>
      <c r="AD7" s="299" t="s">
        <v>9</v>
      </c>
      <c r="AE7" s="299"/>
      <c r="AF7" s="299" t="s">
        <v>10</v>
      </c>
      <c r="AG7" s="299"/>
      <c r="AH7" s="299" t="s">
        <v>11</v>
      </c>
      <c r="AI7" s="299"/>
      <c r="AJ7" s="299" t="s">
        <v>12</v>
      </c>
      <c r="AK7" s="299"/>
      <c r="AL7" s="299" t="s">
        <v>13</v>
      </c>
      <c r="AM7" s="299"/>
      <c r="AN7" s="299" t="s">
        <v>14</v>
      </c>
      <c r="AO7" s="299"/>
      <c r="AP7" s="299" t="s">
        <v>15</v>
      </c>
      <c r="AQ7" s="395"/>
      <c r="AR7" s="437" t="s">
        <v>16</v>
      </c>
      <c r="AS7" s="438"/>
      <c r="AT7" s="398"/>
      <c r="AU7" s="166"/>
      <c r="AV7" s="399" t="s">
        <v>47</v>
      </c>
      <c r="AW7" s="423"/>
      <c r="AX7" s="300" t="s">
        <v>50</v>
      </c>
      <c r="AY7" s="301"/>
      <c r="AZ7" s="439"/>
      <c r="BA7" s="434"/>
      <c r="BB7" s="327"/>
      <c r="BC7" s="327"/>
      <c r="BD7" s="328"/>
      <c r="BE7" s="328"/>
      <c r="BF7" s="328"/>
      <c r="BG7" s="404"/>
    </row>
    <row r="8" spans="1:59" ht="83.25" customHeight="1" thickBot="1">
      <c r="A8" s="316"/>
      <c r="B8" s="315"/>
      <c r="C8" s="324"/>
      <c r="D8" s="322"/>
      <c r="E8" s="321"/>
      <c r="F8" s="126" t="s">
        <v>40</v>
      </c>
      <c r="G8" s="126" t="s">
        <v>41</v>
      </c>
      <c r="H8" s="126" t="s">
        <v>42</v>
      </c>
      <c r="I8" s="63" t="s">
        <v>43</v>
      </c>
      <c r="J8" s="386"/>
      <c r="K8" s="322"/>
      <c r="L8" s="321"/>
      <c r="M8" s="126" t="s">
        <v>40</v>
      </c>
      <c r="N8" s="126" t="s">
        <v>41</v>
      </c>
      <c r="O8" s="126" t="s">
        <v>56</v>
      </c>
      <c r="P8" s="63" t="s">
        <v>43</v>
      </c>
      <c r="Q8" s="386"/>
      <c r="R8" s="325"/>
      <c r="S8" s="317"/>
      <c r="T8" s="127" t="s">
        <v>40</v>
      </c>
      <c r="U8" s="127" t="s">
        <v>41</v>
      </c>
      <c r="V8" s="127" t="s">
        <v>57</v>
      </c>
      <c r="W8" s="123" t="s">
        <v>43</v>
      </c>
      <c r="X8" s="443"/>
      <c r="Y8" s="339"/>
      <c r="Z8" s="340"/>
      <c r="AA8" s="341"/>
      <c r="AB8" s="52" t="s">
        <v>3</v>
      </c>
      <c r="AC8" s="51" t="s">
        <v>4</v>
      </c>
      <c r="AD8" s="51" t="s">
        <v>3</v>
      </c>
      <c r="AE8" s="51" t="s">
        <v>4</v>
      </c>
      <c r="AF8" s="51" t="s">
        <v>3</v>
      </c>
      <c r="AG8" s="51" t="s">
        <v>4</v>
      </c>
      <c r="AH8" s="51" t="s">
        <v>3</v>
      </c>
      <c r="AI8" s="51" t="s">
        <v>4</v>
      </c>
      <c r="AJ8" s="51" t="s">
        <v>3</v>
      </c>
      <c r="AK8" s="51" t="s">
        <v>4</v>
      </c>
      <c r="AL8" s="51" t="s">
        <v>3</v>
      </c>
      <c r="AM8" s="51" t="s">
        <v>4</v>
      </c>
      <c r="AN8" s="51" t="s">
        <v>3</v>
      </c>
      <c r="AO8" s="51" t="s">
        <v>4</v>
      </c>
      <c r="AP8" s="51" t="s">
        <v>3</v>
      </c>
      <c r="AQ8" s="71" t="s">
        <v>4</v>
      </c>
      <c r="AR8" s="167" t="s">
        <v>3</v>
      </c>
      <c r="AS8" s="168" t="s">
        <v>4</v>
      </c>
      <c r="AT8" s="85" t="s">
        <v>17</v>
      </c>
      <c r="AU8" s="169" t="s">
        <v>70</v>
      </c>
      <c r="AV8" s="56" t="s">
        <v>48</v>
      </c>
      <c r="AW8" s="57" t="s">
        <v>49</v>
      </c>
      <c r="AX8" s="170" t="s">
        <v>67</v>
      </c>
      <c r="AY8" s="53" t="s">
        <v>68</v>
      </c>
      <c r="AZ8" s="179" t="s">
        <v>69</v>
      </c>
      <c r="BA8" s="434"/>
      <c r="BB8" s="327"/>
      <c r="BC8" s="327"/>
      <c r="BD8" s="328"/>
      <c r="BE8" s="328"/>
      <c r="BF8" s="328"/>
      <c r="BG8" s="404"/>
    </row>
    <row r="9" spans="1:59" ht="33.75" customHeight="1">
      <c r="A9" s="12">
        <v>1</v>
      </c>
      <c r="B9" s="29" t="s">
        <v>59</v>
      </c>
      <c r="C9" s="158">
        <v>4363029.3041689498</v>
      </c>
      <c r="D9" s="31">
        <v>413</v>
      </c>
      <c r="E9" s="6">
        <v>57</v>
      </c>
      <c r="F9" s="6">
        <v>7</v>
      </c>
      <c r="G9" s="6">
        <v>0</v>
      </c>
      <c r="H9" s="6">
        <v>5</v>
      </c>
      <c r="I9" s="64">
        <v>1</v>
      </c>
      <c r="J9" s="217">
        <f>D9+E9+F9+G9+H9+I9</f>
        <v>483</v>
      </c>
      <c r="K9" s="31">
        <v>453</v>
      </c>
      <c r="L9" s="6">
        <v>15</v>
      </c>
      <c r="M9" s="6">
        <v>0</v>
      </c>
      <c r="N9" s="6">
        <v>0</v>
      </c>
      <c r="O9" s="6">
        <v>26</v>
      </c>
      <c r="P9" s="64">
        <v>0</v>
      </c>
      <c r="Q9" s="217">
        <f>SUM(K9:P9)</f>
        <v>494</v>
      </c>
      <c r="R9" s="31">
        <v>345</v>
      </c>
      <c r="S9" s="6">
        <v>0</v>
      </c>
      <c r="T9" s="6">
        <v>0</v>
      </c>
      <c r="U9" s="6">
        <v>0</v>
      </c>
      <c r="V9" s="6">
        <v>21</v>
      </c>
      <c r="W9" s="6">
        <v>0</v>
      </c>
      <c r="X9" s="220">
        <f>SUM(R9:W9)</f>
        <v>366</v>
      </c>
      <c r="Y9" s="221">
        <f>J9+Q9+X9</f>
        <v>1343</v>
      </c>
      <c r="Z9" s="49">
        <v>1</v>
      </c>
      <c r="AA9" s="29" t="s">
        <v>59</v>
      </c>
      <c r="AB9" s="31">
        <v>5</v>
      </c>
      <c r="AC9" s="6">
        <v>6</v>
      </c>
      <c r="AD9" s="6">
        <v>19</v>
      </c>
      <c r="AE9" s="6">
        <v>32</v>
      </c>
      <c r="AF9" s="6">
        <v>125</v>
      </c>
      <c r="AG9" s="6">
        <v>165</v>
      </c>
      <c r="AH9" s="6">
        <v>122</v>
      </c>
      <c r="AI9" s="6">
        <v>125</v>
      </c>
      <c r="AJ9" s="6">
        <v>83</v>
      </c>
      <c r="AK9" s="6">
        <v>96</v>
      </c>
      <c r="AL9" s="6">
        <v>62</v>
      </c>
      <c r="AM9" s="6">
        <v>65</v>
      </c>
      <c r="AN9" s="6">
        <v>78</v>
      </c>
      <c r="AO9" s="6">
        <v>78</v>
      </c>
      <c r="AP9" s="6">
        <v>135</v>
      </c>
      <c r="AQ9" s="64">
        <v>87</v>
      </c>
      <c r="AR9" s="164">
        <f>AP9+AN9+AL9+AJ9+AH9+AF9+AD9+AB9</f>
        <v>629</v>
      </c>
      <c r="AS9" s="165">
        <f>AQ9+AO9+AM9+AK9+AI9+AG9+AE9+AC9</f>
        <v>654</v>
      </c>
      <c r="AT9" s="228">
        <f>SUM(AR9:AS9)</f>
        <v>1283</v>
      </c>
      <c r="AU9" s="224">
        <f>D9+E9+K9+L9+R9+S9</f>
        <v>1283</v>
      </c>
      <c r="AV9" s="94">
        <v>4583</v>
      </c>
      <c r="AW9" s="59">
        <v>486</v>
      </c>
      <c r="AX9" s="94">
        <v>8541</v>
      </c>
      <c r="AY9" s="7">
        <v>0</v>
      </c>
      <c r="AZ9" s="180">
        <v>89</v>
      </c>
      <c r="BA9" s="283">
        <f t="shared" ref="BA9:BA17" si="0">((D9+E9)*4)/(C9*0.00144)*100</f>
        <v>29.923144323327705</v>
      </c>
      <c r="BB9" s="250">
        <f>(D9+E9)/(J9+Q9)*100</f>
        <v>48.106448311156605</v>
      </c>
      <c r="BC9" s="250">
        <f>(4*AU9)/(C9*0.00272)*100</f>
        <v>43.244373905064457</v>
      </c>
      <c r="BD9" s="250">
        <f>(E9+F9+G9+H9+I9+L9+M9+N9+O9+P9+S9+T9+U9+V9+W9)/Y9*100</f>
        <v>9.8287416232315703</v>
      </c>
      <c r="BE9" s="250">
        <f>((D9+E9)*4)/(C9)*100000</f>
        <v>43.089327825591901</v>
      </c>
      <c r="BF9" s="250">
        <f>(AU9*4)/(C9)*100000</f>
        <v>117.62469702177533</v>
      </c>
      <c r="BG9" s="284">
        <f>AW9/AV9*100</f>
        <v>10.604407593279511</v>
      </c>
    </row>
    <row r="10" spans="1:59" ht="33.75" customHeight="1">
      <c r="A10" s="12">
        <v>2</v>
      </c>
      <c r="B10" s="29" t="s">
        <v>60</v>
      </c>
      <c r="C10" s="158">
        <v>9592537.9873951674</v>
      </c>
      <c r="D10" s="31">
        <v>789</v>
      </c>
      <c r="E10" s="6">
        <v>37</v>
      </c>
      <c r="F10" s="6">
        <v>8</v>
      </c>
      <c r="G10" s="6">
        <v>4</v>
      </c>
      <c r="H10" s="6">
        <v>10</v>
      </c>
      <c r="I10" s="64">
        <v>4</v>
      </c>
      <c r="J10" s="217">
        <f t="shared" ref="J10:J17" si="1">D10+E10+F10+G10+H10+I10</f>
        <v>852</v>
      </c>
      <c r="K10" s="31">
        <v>612</v>
      </c>
      <c r="L10" s="6">
        <v>6</v>
      </c>
      <c r="M10" s="6">
        <v>0</v>
      </c>
      <c r="N10" s="6">
        <v>0</v>
      </c>
      <c r="O10" s="6">
        <v>1</v>
      </c>
      <c r="P10" s="64">
        <v>7</v>
      </c>
      <c r="Q10" s="217">
        <f t="shared" ref="Q10:Q17" si="2">SUM(K10:P10)</f>
        <v>626</v>
      </c>
      <c r="R10" s="31">
        <v>465</v>
      </c>
      <c r="S10" s="6">
        <v>4</v>
      </c>
      <c r="T10" s="6">
        <v>0</v>
      </c>
      <c r="U10" s="6">
        <v>0</v>
      </c>
      <c r="V10" s="6">
        <v>0</v>
      </c>
      <c r="W10" s="6">
        <v>2</v>
      </c>
      <c r="X10" s="220">
        <f t="shared" ref="X10:X17" si="3">SUM(R10:W10)</f>
        <v>471</v>
      </c>
      <c r="Y10" s="221">
        <f t="shared" ref="Y10:Y16" si="4">J10+Q10+X10</f>
        <v>1949</v>
      </c>
      <c r="Z10" s="49">
        <v>2</v>
      </c>
      <c r="AA10" s="29" t="s">
        <v>60</v>
      </c>
      <c r="AB10" s="31">
        <v>83</v>
      </c>
      <c r="AC10" s="6">
        <v>45</v>
      </c>
      <c r="AD10" s="6">
        <v>48</v>
      </c>
      <c r="AE10" s="6">
        <v>85</v>
      </c>
      <c r="AF10" s="6">
        <v>147</v>
      </c>
      <c r="AG10" s="6">
        <v>211</v>
      </c>
      <c r="AH10" s="6">
        <v>112</v>
      </c>
      <c r="AI10" s="6">
        <v>222</v>
      </c>
      <c r="AJ10" s="6">
        <v>74</v>
      </c>
      <c r="AK10" s="6">
        <v>158</v>
      </c>
      <c r="AL10" s="6">
        <v>96</v>
      </c>
      <c r="AM10" s="6">
        <v>136</v>
      </c>
      <c r="AN10" s="6">
        <v>128</v>
      </c>
      <c r="AO10" s="6">
        <v>133</v>
      </c>
      <c r="AP10" s="6">
        <v>129</v>
      </c>
      <c r="AQ10" s="64">
        <v>106</v>
      </c>
      <c r="AR10" s="119">
        <f t="shared" ref="AR10:AR17" si="5">AP10+AN10+AL10+AJ10+AH10+AF10+AD10+AB10</f>
        <v>817</v>
      </c>
      <c r="AS10" s="129">
        <f t="shared" ref="AS10:AS17" si="6">AQ10+AO10+AM10+AK10+AI10+AG10+AE10+AC10</f>
        <v>1096</v>
      </c>
      <c r="AT10" s="229">
        <f t="shared" ref="AT10:AT17" si="7">SUM(AR10:AS10)</f>
        <v>1913</v>
      </c>
      <c r="AU10" s="225">
        <f t="shared" ref="AU10:AU17" si="8">D10+E10+K10+L10+R10+S10</f>
        <v>1913</v>
      </c>
      <c r="AV10" s="94">
        <v>7673</v>
      </c>
      <c r="AW10" s="59">
        <v>871</v>
      </c>
      <c r="AX10" s="94">
        <v>89</v>
      </c>
      <c r="AY10" s="7">
        <v>0</v>
      </c>
      <c r="AZ10" s="180">
        <v>11</v>
      </c>
      <c r="BA10" s="283">
        <f t="shared" si="0"/>
        <v>23.919055076554308</v>
      </c>
      <c r="BB10" s="250">
        <f t="shared" ref="BB10:BB17" si="9">(D10+E10)/(J10+Q10)*100</f>
        <v>55.886332882273337</v>
      </c>
      <c r="BC10" s="250">
        <f t="shared" ref="BC10:BC16" si="10">(4*AU10)/(C10*0.00272)*100</f>
        <v>29.327330241634776</v>
      </c>
      <c r="BD10" s="250">
        <f t="shared" ref="BD10:BD17" si="11">(E10+F10+G10+H10+I10+L10+M10+N10+O10+P10+S10+T10+U10+V10+W10)/Y10*100</f>
        <v>4.2585941508465881</v>
      </c>
      <c r="BE10" s="250">
        <f t="shared" ref="BE10:BE17" si="12">((D10+E10)*4)/(C10)*100000</f>
        <v>34.443439310238205</v>
      </c>
      <c r="BF10" s="250">
        <f t="shared" ref="BF10:BF17" si="13">(AU10*4)/(C10)*100000</f>
        <v>79.770338257246593</v>
      </c>
      <c r="BG10" s="284">
        <f t="shared" ref="BG10:BG17" si="14">AW10/AV10*100</f>
        <v>11.351492245536296</v>
      </c>
    </row>
    <row r="11" spans="1:59" ht="33.75" customHeight="1">
      <c r="A11" s="12">
        <v>3</v>
      </c>
      <c r="B11" s="29" t="s">
        <v>61</v>
      </c>
      <c r="C11" s="159">
        <v>4339537.4267906398</v>
      </c>
      <c r="D11" s="31">
        <v>243</v>
      </c>
      <c r="E11" s="6">
        <v>38</v>
      </c>
      <c r="F11" s="6">
        <v>5</v>
      </c>
      <c r="G11" s="6">
        <v>0</v>
      </c>
      <c r="H11" s="6">
        <v>0</v>
      </c>
      <c r="I11" s="64">
        <v>0</v>
      </c>
      <c r="J11" s="217">
        <f t="shared" si="1"/>
        <v>286</v>
      </c>
      <c r="K11" s="31">
        <v>298</v>
      </c>
      <c r="L11" s="6">
        <v>3</v>
      </c>
      <c r="M11" s="6">
        <v>0</v>
      </c>
      <c r="N11" s="6">
        <v>0</v>
      </c>
      <c r="O11" s="6">
        <v>28</v>
      </c>
      <c r="P11" s="64">
        <v>0</v>
      </c>
      <c r="Q11" s="217">
        <f t="shared" si="2"/>
        <v>329</v>
      </c>
      <c r="R11" s="31">
        <v>198</v>
      </c>
      <c r="S11" s="6">
        <v>0</v>
      </c>
      <c r="T11" s="6">
        <v>0</v>
      </c>
      <c r="U11" s="6">
        <v>0</v>
      </c>
      <c r="V11" s="6">
        <v>13</v>
      </c>
      <c r="W11" s="6">
        <v>0</v>
      </c>
      <c r="X11" s="220">
        <f t="shared" si="3"/>
        <v>211</v>
      </c>
      <c r="Y11" s="221">
        <f t="shared" si="4"/>
        <v>826</v>
      </c>
      <c r="Z11" s="49">
        <v>3</v>
      </c>
      <c r="AA11" s="29" t="s">
        <v>61</v>
      </c>
      <c r="AB11" s="31">
        <v>36</v>
      </c>
      <c r="AC11" s="6">
        <v>25</v>
      </c>
      <c r="AD11" s="6">
        <v>50</v>
      </c>
      <c r="AE11" s="6">
        <v>54</v>
      </c>
      <c r="AF11" s="6">
        <v>61</v>
      </c>
      <c r="AG11" s="6">
        <v>88</v>
      </c>
      <c r="AH11" s="6">
        <v>71</v>
      </c>
      <c r="AI11" s="6">
        <v>69</v>
      </c>
      <c r="AJ11" s="6">
        <v>31</v>
      </c>
      <c r="AK11" s="6">
        <v>59</v>
      </c>
      <c r="AL11" s="6">
        <v>29</v>
      </c>
      <c r="AM11" s="6">
        <v>51</v>
      </c>
      <c r="AN11" s="6">
        <v>38</v>
      </c>
      <c r="AO11" s="6">
        <v>49</v>
      </c>
      <c r="AP11" s="6">
        <v>42</v>
      </c>
      <c r="AQ11" s="64">
        <v>27</v>
      </c>
      <c r="AR11" s="119">
        <f t="shared" si="5"/>
        <v>358</v>
      </c>
      <c r="AS11" s="129">
        <f t="shared" si="6"/>
        <v>422</v>
      </c>
      <c r="AT11" s="229">
        <f t="shared" si="7"/>
        <v>780</v>
      </c>
      <c r="AU11" s="225">
        <f t="shared" si="8"/>
        <v>780</v>
      </c>
      <c r="AV11" s="58">
        <v>1894</v>
      </c>
      <c r="AW11" s="59">
        <v>288</v>
      </c>
      <c r="AX11" s="94">
        <v>113</v>
      </c>
      <c r="AY11" s="7">
        <v>0</v>
      </c>
      <c r="AZ11" s="180">
        <v>6</v>
      </c>
      <c r="BA11" s="283">
        <f t="shared" si="0"/>
        <v>17.987068177744124</v>
      </c>
      <c r="BB11" s="250">
        <f t="shared" si="9"/>
        <v>45.691056910569102</v>
      </c>
      <c r="BC11" s="250">
        <f t="shared" si="10"/>
        <v>26.43274410880548</v>
      </c>
      <c r="BD11" s="250">
        <f t="shared" si="11"/>
        <v>10.53268765133172</v>
      </c>
      <c r="BE11" s="250">
        <f t="shared" si="12"/>
        <v>25.901378175951546</v>
      </c>
      <c r="BF11" s="250">
        <f t="shared" si="13"/>
        <v>71.8970639759509</v>
      </c>
      <c r="BG11" s="284">
        <f t="shared" si="14"/>
        <v>15.205913410770854</v>
      </c>
    </row>
    <row r="12" spans="1:59" s="249" customFormat="1" ht="33.75" customHeight="1">
      <c r="A12" s="232">
        <v>4</v>
      </c>
      <c r="B12" s="233" t="s">
        <v>62</v>
      </c>
      <c r="C12" s="158">
        <v>1241986.2817792145</v>
      </c>
      <c r="D12" s="234">
        <v>40</v>
      </c>
      <c r="E12" s="235">
        <v>0</v>
      </c>
      <c r="F12" s="235">
        <v>0</v>
      </c>
      <c r="G12" s="235">
        <v>0</v>
      </c>
      <c r="H12" s="235">
        <v>0</v>
      </c>
      <c r="I12" s="236">
        <v>0</v>
      </c>
      <c r="J12" s="237">
        <f t="shared" si="1"/>
        <v>40</v>
      </c>
      <c r="K12" s="234">
        <v>240</v>
      </c>
      <c r="L12" s="235">
        <v>0</v>
      </c>
      <c r="M12" s="235">
        <v>0</v>
      </c>
      <c r="N12" s="235">
        <v>0</v>
      </c>
      <c r="O12" s="235">
        <v>23</v>
      </c>
      <c r="P12" s="236">
        <v>0</v>
      </c>
      <c r="Q12" s="237">
        <f t="shared" si="2"/>
        <v>263</v>
      </c>
      <c r="R12" s="234">
        <v>114</v>
      </c>
      <c r="S12" s="235">
        <v>0</v>
      </c>
      <c r="T12" s="235">
        <v>0</v>
      </c>
      <c r="U12" s="235">
        <v>0</v>
      </c>
      <c r="V12" s="235">
        <v>9</v>
      </c>
      <c r="W12" s="235">
        <v>0</v>
      </c>
      <c r="X12" s="238">
        <f t="shared" si="3"/>
        <v>123</v>
      </c>
      <c r="Y12" s="239">
        <f t="shared" si="4"/>
        <v>426</v>
      </c>
      <c r="Z12" s="240">
        <v>4</v>
      </c>
      <c r="AA12" s="233" t="s">
        <v>62</v>
      </c>
      <c r="AB12" s="234">
        <v>33</v>
      </c>
      <c r="AC12" s="235">
        <v>16</v>
      </c>
      <c r="AD12" s="235">
        <v>24</v>
      </c>
      <c r="AE12" s="235">
        <v>29</v>
      </c>
      <c r="AF12" s="235">
        <v>31</v>
      </c>
      <c r="AG12" s="235">
        <v>47</v>
      </c>
      <c r="AH12" s="235">
        <v>18</v>
      </c>
      <c r="AI12" s="235">
        <v>41</v>
      </c>
      <c r="AJ12" s="235">
        <v>10</v>
      </c>
      <c r="AK12" s="235">
        <v>34</v>
      </c>
      <c r="AL12" s="235">
        <v>14</v>
      </c>
      <c r="AM12" s="235">
        <v>18</v>
      </c>
      <c r="AN12" s="235">
        <v>15</v>
      </c>
      <c r="AO12" s="235">
        <v>22</v>
      </c>
      <c r="AP12" s="235">
        <v>21</v>
      </c>
      <c r="AQ12" s="236">
        <v>21</v>
      </c>
      <c r="AR12" s="241">
        <f t="shared" si="5"/>
        <v>166</v>
      </c>
      <c r="AS12" s="242">
        <f t="shared" si="6"/>
        <v>228</v>
      </c>
      <c r="AT12" s="243">
        <f t="shared" si="7"/>
        <v>394</v>
      </c>
      <c r="AU12" s="244">
        <f t="shared" si="8"/>
        <v>394</v>
      </c>
      <c r="AV12" s="245">
        <v>1029</v>
      </c>
      <c r="AW12" s="246">
        <v>45</v>
      </c>
      <c r="AX12" s="247">
        <v>593</v>
      </c>
      <c r="AY12" s="248">
        <v>0</v>
      </c>
      <c r="AZ12" s="289">
        <v>3</v>
      </c>
      <c r="BA12" s="283">
        <f t="shared" si="0"/>
        <v>8.9462430254815892</v>
      </c>
      <c r="BB12" s="250">
        <f t="shared" si="9"/>
        <v>13.201320132013199</v>
      </c>
      <c r="BC12" s="250">
        <f t="shared" si="10"/>
        <v>46.652026129937816</v>
      </c>
      <c r="BD12" s="250">
        <f t="shared" si="11"/>
        <v>7.511737089201878</v>
      </c>
      <c r="BE12" s="250">
        <f t="shared" si="12"/>
        <v>12.882589956693492</v>
      </c>
      <c r="BF12" s="250">
        <f t="shared" si="13"/>
        <v>126.89351107343087</v>
      </c>
      <c r="BG12" s="284">
        <f t="shared" si="14"/>
        <v>4.3731778425655978</v>
      </c>
    </row>
    <row r="13" spans="1:59" ht="33.75" customHeight="1">
      <c r="A13" s="12">
        <v>5</v>
      </c>
      <c r="B13" s="29" t="s">
        <v>63</v>
      </c>
      <c r="C13" s="158">
        <v>24767363.17560111</v>
      </c>
      <c r="D13" s="31">
        <v>3843</v>
      </c>
      <c r="E13" s="6">
        <v>271</v>
      </c>
      <c r="F13" s="6">
        <v>30</v>
      </c>
      <c r="G13" s="6">
        <v>12</v>
      </c>
      <c r="H13" s="6">
        <v>8</v>
      </c>
      <c r="I13" s="64">
        <v>0</v>
      </c>
      <c r="J13" s="217">
        <f t="shared" si="1"/>
        <v>4164</v>
      </c>
      <c r="K13" s="31">
        <v>3140</v>
      </c>
      <c r="L13" s="6">
        <v>0</v>
      </c>
      <c r="M13" s="6">
        <v>0</v>
      </c>
      <c r="N13" s="6">
        <v>0</v>
      </c>
      <c r="O13" s="6">
        <v>0</v>
      </c>
      <c r="P13" s="64">
        <v>0</v>
      </c>
      <c r="Q13" s="217">
        <f t="shared" si="2"/>
        <v>3140</v>
      </c>
      <c r="R13" s="31">
        <v>3169</v>
      </c>
      <c r="S13" s="6">
        <v>0</v>
      </c>
      <c r="T13" s="6">
        <v>0</v>
      </c>
      <c r="U13" s="6">
        <v>0</v>
      </c>
      <c r="V13" s="6">
        <v>34</v>
      </c>
      <c r="W13" s="6">
        <v>0</v>
      </c>
      <c r="X13" s="220">
        <f t="shared" si="3"/>
        <v>3203</v>
      </c>
      <c r="Y13" s="221">
        <f t="shared" si="4"/>
        <v>10507</v>
      </c>
      <c r="Z13" s="49">
        <v>5</v>
      </c>
      <c r="AA13" s="29" t="s">
        <v>63</v>
      </c>
      <c r="AB13" s="31">
        <v>345</v>
      </c>
      <c r="AC13" s="6">
        <v>301</v>
      </c>
      <c r="AD13" s="6">
        <v>685</v>
      </c>
      <c r="AE13" s="6">
        <v>866</v>
      </c>
      <c r="AF13" s="6">
        <v>1028</v>
      </c>
      <c r="AG13" s="6">
        <v>1339</v>
      </c>
      <c r="AH13" s="6">
        <v>732</v>
      </c>
      <c r="AI13" s="6">
        <v>868</v>
      </c>
      <c r="AJ13" s="6">
        <v>555</v>
      </c>
      <c r="AK13" s="6">
        <v>655</v>
      </c>
      <c r="AL13" s="6">
        <v>531</v>
      </c>
      <c r="AM13" s="6">
        <v>617</v>
      </c>
      <c r="AN13" s="6">
        <v>494</v>
      </c>
      <c r="AO13" s="6">
        <v>499</v>
      </c>
      <c r="AP13" s="6">
        <v>498</v>
      </c>
      <c r="AQ13" s="64">
        <v>410</v>
      </c>
      <c r="AR13" s="119">
        <f t="shared" si="5"/>
        <v>4868</v>
      </c>
      <c r="AS13" s="129">
        <f t="shared" si="6"/>
        <v>5555</v>
      </c>
      <c r="AT13" s="229">
        <f t="shared" si="7"/>
        <v>10423</v>
      </c>
      <c r="AU13" s="225">
        <f t="shared" si="8"/>
        <v>10423</v>
      </c>
      <c r="AV13" s="58">
        <v>24390</v>
      </c>
      <c r="AW13" s="59">
        <v>3806</v>
      </c>
      <c r="AX13" s="94">
        <v>1153</v>
      </c>
      <c r="AY13" s="7">
        <v>0</v>
      </c>
      <c r="AZ13" s="180">
        <v>63</v>
      </c>
      <c r="BA13" s="283">
        <f t="shared" si="0"/>
        <v>46.140470007867208</v>
      </c>
      <c r="BB13" s="250">
        <f t="shared" si="9"/>
        <v>56.325301204819276</v>
      </c>
      <c r="BC13" s="250">
        <f t="shared" si="10"/>
        <v>61.887658640910502</v>
      </c>
      <c r="BD13" s="250">
        <f t="shared" si="11"/>
        <v>3.3786999143428189</v>
      </c>
      <c r="BE13" s="250">
        <f t="shared" si="12"/>
        <v>66.442276811328782</v>
      </c>
      <c r="BF13" s="250">
        <f t="shared" si="13"/>
        <v>168.33443150327659</v>
      </c>
      <c r="BG13" s="284">
        <f t="shared" si="14"/>
        <v>15.604756047560475</v>
      </c>
    </row>
    <row r="14" spans="1:59" ht="33.75" customHeight="1">
      <c r="A14" s="12">
        <v>6</v>
      </c>
      <c r="B14" s="29" t="s">
        <v>64</v>
      </c>
      <c r="C14" s="158">
        <v>97261831.088788718</v>
      </c>
      <c r="D14" s="31">
        <v>19338</v>
      </c>
      <c r="E14" s="6">
        <v>1044</v>
      </c>
      <c r="F14" s="6">
        <v>49</v>
      </c>
      <c r="G14" s="6">
        <v>143</v>
      </c>
      <c r="H14" s="6">
        <v>119</v>
      </c>
      <c r="I14" s="64">
        <v>38</v>
      </c>
      <c r="J14" s="217">
        <f t="shared" si="1"/>
        <v>20731</v>
      </c>
      <c r="K14" s="31">
        <v>21290</v>
      </c>
      <c r="L14" s="6">
        <v>227</v>
      </c>
      <c r="M14" s="6">
        <v>12</v>
      </c>
      <c r="N14" s="6">
        <v>35</v>
      </c>
      <c r="O14" s="6">
        <v>131</v>
      </c>
      <c r="P14" s="64">
        <v>51</v>
      </c>
      <c r="Q14" s="217">
        <f t="shared" si="2"/>
        <v>21746</v>
      </c>
      <c r="R14" s="31">
        <v>7124</v>
      </c>
      <c r="S14" s="6">
        <v>77</v>
      </c>
      <c r="T14" s="6">
        <v>7</v>
      </c>
      <c r="U14" s="6">
        <v>9</v>
      </c>
      <c r="V14" s="6">
        <v>55</v>
      </c>
      <c r="W14" s="6">
        <v>26</v>
      </c>
      <c r="X14" s="220">
        <f t="shared" si="3"/>
        <v>7298</v>
      </c>
      <c r="Y14" s="221">
        <f t="shared" si="4"/>
        <v>49775</v>
      </c>
      <c r="Z14" s="49">
        <v>6</v>
      </c>
      <c r="AA14" s="29" t="s">
        <v>64</v>
      </c>
      <c r="AB14" s="31">
        <v>113</v>
      </c>
      <c r="AC14" s="6">
        <v>98</v>
      </c>
      <c r="AD14" s="6">
        <v>724</v>
      </c>
      <c r="AE14" s="6">
        <v>1283</v>
      </c>
      <c r="AF14" s="6">
        <v>4541</v>
      </c>
      <c r="AG14" s="6">
        <v>5857</v>
      </c>
      <c r="AH14" s="6">
        <v>4283</v>
      </c>
      <c r="AI14" s="6">
        <v>4561</v>
      </c>
      <c r="AJ14" s="6">
        <v>3950</v>
      </c>
      <c r="AK14" s="6">
        <v>4123</v>
      </c>
      <c r="AL14" s="6">
        <v>4152</v>
      </c>
      <c r="AM14" s="6">
        <v>3653</v>
      </c>
      <c r="AN14" s="6">
        <v>3553</v>
      </c>
      <c r="AO14" s="6">
        <v>2811</v>
      </c>
      <c r="AP14" s="6">
        <v>3339</v>
      </c>
      <c r="AQ14" s="64">
        <v>2059</v>
      </c>
      <c r="AR14" s="119">
        <f t="shared" si="5"/>
        <v>24655</v>
      </c>
      <c r="AS14" s="129">
        <f t="shared" si="6"/>
        <v>24445</v>
      </c>
      <c r="AT14" s="229">
        <f t="shared" si="7"/>
        <v>49100</v>
      </c>
      <c r="AU14" s="225">
        <f t="shared" si="8"/>
        <v>49100</v>
      </c>
      <c r="AV14" s="94">
        <v>155448</v>
      </c>
      <c r="AW14" s="59">
        <v>21067</v>
      </c>
      <c r="AX14" s="94">
        <v>52972</v>
      </c>
      <c r="AY14" s="7">
        <v>18437</v>
      </c>
      <c r="AZ14" s="180">
        <v>372</v>
      </c>
      <c r="BA14" s="283">
        <f t="shared" si="0"/>
        <v>58.210570408634652</v>
      </c>
      <c r="BB14" s="250">
        <f t="shared" si="9"/>
        <v>47.983614662052403</v>
      </c>
      <c r="BC14" s="250">
        <f t="shared" si="10"/>
        <v>74.238662324818478</v>
      </c>
      <c r="BD14" s="250">
        <f t="shared" si="11"/>
        <v>4.0642893018583628</v>
      </c>
      <c r="BE14" s="250">
        <f t="shared" si="12"/>
        <v>83.823221388433907</v>
      </c>
      <c r="BF14" s="250">
        <f t="shared" si="13"/>
        <v>201.92916152350625</v>
      </c>
      <c r="BG14" s="284">
        <f t="shared" si="14"/>
        <v>13.552441974164994</v>
      </c>
    </row>
    <row r="15" spans="1:59" ht="33.75" customHeight="1">
      <c r="A15" s="12">
        <v>7</v>
      </c>
      <c r="B15" s="29" t="s">
        <v>65</v>
      </c>
      <c r="C15" s="158">
        <v>43365989.411678582</v>
      </c>
      <c r="D15" s="31">
        <v>6261</v>
      </c>
      <c r="E15" s="6">
        <v>592</v>
      </c>
      <c r="F15" s="6">
        <v>129</v>
      </c>
      <c r="G15" s="6">
        <v>85</v>
      </c>
      <c r="H15" s="6">
        <v>504</v>
      </c>
      <c r="I15" s="64">
        <v>0</v>
      </c>
      <c r="J15" s="217">
        <f t="shared" si="1"/>
        <v>7571</v>
      </c>
      <c r="K15" s="31">
        <v>4427</v>
      </c>
      <c r="L15" s="6">
        <v>38</v>
      </c>
      <c r="M15" s="6">
        <v>2</v>
      </c>
      <c r="N15" s="6">
        <v>11</v>
      </c>
      <c r="O15" s="6">
        <v>198</v>
      </c>
      <c r="P15" s="64">
        <v>25</v>
      </c>
      <c r="Q15" s="217">
        <f t="shared" si="2"/>
        <v>4701</v>
      </c>
      <c r="R15" s="31">
        <v>2601</v>
      </c>
      <c r="S15" s="6">
        <v>39</v>
      </c>
      <c r="T15" s="6">
        <v>0</v>
      </c>
      <c r="U15" s="6">
        <v>6</v>
      </c>
      <c r="V15" s="6">
        <v>129</v>
      </c>
      <c r="W15" s="6">
        <v>1</v>
      </c>
      <c r="X15" s="220">
        <f t="shared" si="3"/>
        <v>2776</v>
      </c>
      <c r="Y15" s="221">
        <f t="shared" si="4"/>
        <v>15048</v>
      </c>
      <c r="Z15" s="49">
        <v>7</v>
      </c>
      <c r="AA15" s="29" t="s">
        <v>65</v>
      </c>
      <c r="AB15" s="31">
        <v>308</v>
      </c>
      <c r="AC15" s="6">
        <v>247</v>
      </c>
      <c r="AD15" s="6">
        <v>499</v>
      </c>
      <c r="AE15" s="6">
        <v>712</v>
      </c>
      <c r="AF15" s="6">
        <v>1652</v>
      </c>
      <c r="AG15" s="6">
        <v>2188</v>
      </c>
      <c r="AH15" s="6">
        <v>1301</v>
      </c>
      <c r="AI15" s="6">
        <v>1391</v>
      </c>
      <c r="AJ15" s="6">
        <v>972</v>
      </c>
      <c r="AK15" s="6">
        <v>879</v>
      </c>
      <c r="AL15" s="6">
        <v>961</v>
      </c>
      <c r="AM15" s="6">
        <v>666</v>
      </c>
      <c r="AN15" s="6">
        <v>854</v>
      </c>
      <c r="AO15" s="6">
        <v>491</v>
      </c>
      <c r="AP15" s="6">
        <v>524</v>
      </c>
      <c r="AQ15" s="64">
        <v>313</v>
      </c>
      <c r="AR15" s="119">
        <f t="shared" si="5"/>
        <v>7071</v>
      </c>
      <c r="AS15" s="129">
        <f t="shared" si="6"/>
        <v>6887</v>
      </c>
      <c r="AT15" s="229">
        <f t="shared" si="7"/>
        <v>13958</v>
      </c>
      <c r="AU15" s="225">
        <f t="shared" si="8"/>
        <v>13958</v>
      </c>
      <c r="AV15" s="94">
        <v>52817</v>
      </c>
      <c r="AW15" s="59">
        <v>7606</v>
      </c>
      <c r="AX15" s="94">
        <v>17886</v>
      </c>
      <c r="AY15" s="7">
        <v>3759</v>
      </c>
      <c r="AZ15" s="180">
        <v>247</v>
      </c>
      <c r="BA15" s="283">
        <f t="shared" si="0"/>
        <v>43.896406767983557</v>
      </c>
      <c r="BB15" s="250">
        <f t="shared" si="9"/>
        <v>55.84256844850065</v>
      </c>
      <c r="BC15" s="250">
        <f t="shared" si="10"/>
        <v>47.333107964804</v>
      </c>
      <c r="BD15" s="250">
        <f t="shared" si="11"/>
        <v>11.689261031366295</v>
      </c>
      <c r="BE15" s="250">
        <f t="shared" si="12"/>
        <v>63.210825745896329</v>
      </c>
      <c r="BF15" s="250">
        <f t="shared" si="13"/>
        <v>128.74605366426687</v>
      </c>
      <c r="BG15" s="284">
        <f t="shared" si="14"/>
        <v>14.40066645208929</v>
      </c>
    </row>
    <row r="16" spans="1:59" ht="33.75" customHeight="1" thickBot="1">
      <c r="A16" s="34">
        <v>8</v>
      </c>
      <c r="B16" s="35" t="s">
        <v>66</v>
      </c>
      <c r="C16" s="160">
        <v>1141349</v>
      </c>
      <c r="D16" s="36">
        <v>80</v>
      </c>
      <c r="E16" s="37">
        <v>4</v>
      </c>
      <c r="F16" s="37">
        <v>2</v>
      </c>
      <c r="G16" s="37">
        <v>0</v>
      </c>
      <c r="H16" s="37">
        <v>7</v>
      </c>
      <c r="I16" s="65">
        <v>0</v>
      </c>
      <c r="J16" s="218">
        <f t="shared" si="1"/>
        <v>93</v>
      </c>
      <c r="K16" s="36">
        <v>99</v>
      </c>
      <c r="L16" s="37">
        <v>0</v>
      </c>
      <c r="M16" s="37">
        <v>0</v>
      </c>
      <c r="N16" s="37">
        <v>0</v>
      </c>
      <c r="O16" s="37">
        <v>7</v>
      </c>
      <c r="P16" s="65">
        <v>0</v>
      </c>
      <c r="Q16" s="218">
        <f t="shared" si="2"/>
        <v>106</v>
      </c>
      <c r="R16" s="36">
        <v>191</v>
      </c>
      <c r="S16" s="37">
        <v>0</v>
      </c>
      <c r="T16" s="37">
        <v>1</v>
      </c>
      <c r="U16" s="37">
        <v>0</v>
      </c>
      <c r="V16" s="37">
        <v>8</v>
      </c>
      <c r="W16" s="37">
        <v>0</v>
      </c>
      <c r="X16" s="222">
        <f t="shared" si="3"/>
        <v>200</v>
      </c>
      <c r="Y16" s="223">
        <f t="shared" si="4"/>
        <v>399</v>
      </c>
      <c r="Z16" s="50">
        <v>8</v>
      </c>
      <c r="AA16" s="35" t="s">
        <v>66</v>
      </c>
      <c r="AB16" s="36">
        <v>0</v>
      </c>
      <c r="AC16" s="37">
        <v>2</v>
      </c>
      <c r="AD16" s="37">
        <v>5</v>
      </c>
      <c r="AE16" s="37">
        <v>21</v>
      </c>
      <c r="AF16" s="37">
        <v>42</v>
      </c>
      <c r="AG16" s="37">
        <v>40</v>
      </c>
      <c r="AH16" s="37">
        <v>36</v>
      </c>
      <c r="AI16" s="37">
        <v>33</v>
      </c>
      <c r="AJ16" s="37">
        <v>24</v>
      </c>
      <c r="AK16" s="37">
        <v>25</v>
      </c>
      <c r="AL16" s="37">
        <v>39</v>
      </c>
      <c r="AM16" s="37">
        <v>35</v>
      </c>
      <c r="AN16" s="37">
        <v>24</v>
      </c>
      <c r="AO16" s="37">
        <v>23</v>
      </c>
      <c r="AP16" s="37">
        <v>20</v>
      </c>
      <c r="AQ16" s="65">
        <v>5</v>
      </c>
      <c r="AR16" s="121">
        <f t="shared" si="5"/>
        <v>190</v>
      </c>
      <c r="AS16" s="124">
        <f t="shared" si="6"/>
        <v>184</v>
      </c>
      <c r="AT16" s="230">
        <f t="shared" si="7"/>
        <v>374</v>
      </c>
      <c r="AU16" s="226">
        <f t="shared" si="8"/>
        <v>374</v>
      </c>
      <c r="AV16" s="95">
        <v>1369</v>
      </c>
      <c r="AW16" s="60">
        <v>85</v>
      </c>
      <c r="AX16" s="95">
        <v>395</v>
      </c>
      <c r="AY16" s="40">
        <v>0</v>
      </c>
      <c r="AZ16" s="216">
        <v>16</v>
      </c>
      <c r="BA16" s="285">
        <f t="shared" si="0"/>
        <v>20.443644611186702</v>
      </c>
      <c r="BB16" s="286">
        <f t="shared" si="9"/>
        <v>42.211055276381906</v>
      </c>
      <c r="BC16" s="286">
        <f t="shared" si="10"/>
        <v>48.188590869225798</v>
      </c>
      <c r="BD16" s="286">
        <f t="shared" si="11"/>
        <v>7.2681704260651623</v>
      </c>
      <c r="BE16" s="286">
        <f t="shared" si="12"/>
        <v>29.438848240108857</v>
      </c>
      <c r="BF16" s="286">
        <f t="shared" si="13"/>
        <v>131.0729671642942</v>
      </c>
      <c r="BG16" s="287">
        <f t="shared" si="14"/>
        <v>6.20891161431702</v>
      </c>
    </row>
    <row r="17" spans="1:59" ht="50.25" customHeight="1" thickBot="1">
      <c r="A17" s="296" t="s">
        <v>58</v>
      </c>
      <c r="B17" s="296"/>
      <c r="C17" s="209">
        <f t="shared" ref="C17:I17" si="15">SUM(C9:C16)</f>
        <v>186073623.67620239</v>
      </c>
      <c r="D17" s="210">
        <f t="shared" si="15"/>
        <v>31007</v>
      </c>
      <c r="E17" s="210">
        <f t="shared" si="15"/>
        <v>2043</v>
      </c>
      <c r="F17" s="210">
        <f t="shared" si="15"/>
        <v>230</v>
      </c>
      <c r="G17" s="210">
        <f t="shared" si="15"/>
        <v>244</v>
      </c>
      <c r="H17" s="210">
        <f t="shared" si="15"/>
        <v>653</v>
      </c>
      <c r="I17" s="210">
        <f t="shared" si="15"/>
        <v>43</v>
      </c>
      <c r="J17" s="219">
        <f t="shared" si="1"/>
        <v>34220</v>
      </c>
      <c r="K17" s="210">
        <f t="shared" ref="K17:P17" si="16">SUM(K9:K16)</f>
        <v>30559</v>
      </c>
      <c r="L17" s="210">
        <f t="shared" si="16"/>
        <v>289</v>
      </c>
      <c r="M17" s="210">
        <f t="shared" si="16"/>
        <v>14</v>
      </c>
      <c r="N17" s="210">
        <f t="shared" si="16"/>
        <v>46</v>
      </c>
      <c r="O17" s="210">
        <f t="shared" si="16"/>
        <v>414</v>
      </c>
      <c r="P17" s="210">
        <f t="shared" si="16"/>
        <v>83</v>
      </c>
      <c r="Q17" s="219">
        <f t="shared" si="2"/>
        <v>31405</v>
      </c>
      <c r="R17" s="210">
        <f t="shared" ref="R17:W17" si="17">SUM(R9:R16)</f>
        <v>14207</v>
      </c>
      <c r="S17" s="210">
        <f t="shared" si="17"/>
        <v>120</v>
      </c>
      <c r="T17" s="210">
        <f t="shared" si="17"/>
        <v>8</v>
      </c>
      <c r="U17" s="210">
        <f t="shared" si="17"/>
        <v>15</v>
      </c>
      <c r="V17" s="210">
        <f t="shared" si="17"/>
        <v>269</v>
      </c>
      <c r="W17" s="210">
        <f t="shared" si="17"/>
        <v>29</v>
      </c>
      <c r="X17" s="219">
        <f t="shared" si="3"/>
        <v>14648</v>
      </c>
      <c r="Y17" s="219">
        <f>SUM(Y9:Y16)</f>
        <v>80273</v>
      </c>
      <c r="Z17" s="296" t="s">
        <v>58</v>
      </c>
      <c r="AA17" s="296"/>
      <c r="AB17" s="210">
        <f t="shared" ref="AB17:AQ17" si="18">SUM(AB9:AB16)</f>
        <v>923</v>
      </c>
      <c r="AC17" s="210">
        <f t="shared" si="18"/>
        <v>740</v>
      </c>
      <c r="AD17" s="210">
        <f t="shared" si="18"/>
        <v>2054</v>
      </c>
      <c r="AE17" s="210">
        <f t="shared" si="18"/>
        <v>3082</v>
      </c>
      <c r="AF17" s="210">
        <f t="shared" si="18"/>
        <v>7627</v>
      </c>
      <c r="AG17" s="210">
        <f t="shared" si="18"/>
        <v>9935</v>
      </c>
      <c r="AH17" s="210">
        <f t="shared" si="18"/>
        <v>6675</v>
      </c>
      <c r="AI17" s="210">
        <f t="shared" si="18"/>
        <v>7310</v>
      </c>
      <c r="AJ17" s="210">
        <f t="shared" si="18"/>
        <v>5699</v>
      </c>
      <c r="AK17" s="210">
        <f t="shared" si="18"/>
        <v>6029</v>
      </c>
      <c r="AL17" s="210">
        <f t="shared" si="18"/>
        <v>5884</v>
      </c>
      <c r="AM17" s="210">
        <f t="shared" si="18"/>
        <v>5241</v>
      </c>
      <c r="AN17" s="210">
        <f t="shared" si="18"/>
        <v>5184</v>
      </c>
      <c r="AO17" s="210">
        <f t="shared" si="18"/>
        <v>4106</v>
      </c>
      <c r="AP17" s="210">
        <f t="shared" si="18"/>
        <v>4708</v>
      </c>
      <c r="AQ17" s="210">
        <f t="shared" si="18"/>
        <v>3028</v>
      </c>
      <c r="AR17" s="146">
        <f t="shared" si="5"/>
        <v>38754</v>
      </c>
      <c r="AS17" s="146">
        <f t="shared" si="6"/>
        <v>39471</v>
      </c>
      <c r="AT17" s="231">
        <f t="shared" si="7"/>
        <v>78225</v>
      </c>
      <c r="AU17" s="227">
        <f t="shared" si="8"/>
        <v>78225</v>
      </c>
      <c r="AV17" s="210">
        <f>SUM(AV9:AV16)</f>
        <v>249203</v>
      </c>
      <c r="AW17" s="211">
        <f>SUM(AW9:AW16)</f>
        <v>34254</v>
      </c>
      <c r="AX17" s="211">
        <f>SUM(AX9:AX16)</f>
        <v>81742</v>
      </c>
      <c r="AY17" s="211">
        <f>SUM(AY9:AY16)</f>
        <v>22196</v>
      </c>
      <c r="AZ17" s="211">
        <f>SUM(AZ9:AZ16)</f>
        <v>807</v>
      </c>
      <c r="BA17" s="280">
        <f t="shared" si="0"/>
        <v>49.338296176416591</v>
      </c>
      <c r="BB17" s="290">
        <f t="shared" si="9"/>
        <v>50.361904761904761</v>
      </c>
      <c r="BC17" s="281">
        <f>(4*AU17)/(C17*0.00272)*100</f>
        <v>61.823251696363236</v>
      </c>
      <c r="BD17" s="291">
        <f t="shared" si="11"/>
        <v>5.6058699687317031</v>
      </c>
      <c r="BE17" s="280">
        <f t="shared" si="12"/>
        <v>71.047146494039879</v>
      </c>
      <c r="BF17" s="280">
        <f t="shared" si="13"/>
        <v>168.15924461410802</v>
      </c>
      <c r="BG17" s="282">
        <f t="shared" si="14"/>
        <v>13.745420400235952</v>
      </c>
    </row>
    <row r="22" spans="1:59" ht="15.75" thickBot="1"/>
    <row r="23" spans="1:59" ht="18.75">
      <c r="A23" s="303" t="s">
        <v>58</v>
      </c>
      <c r="B23" s="304"/>
      <c r="C23" s="305"/>
      <c r="D23" s="309" t="s">
        <v>0</v>
      </c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1"/>
      <c r="Z23" s="309" t="s">
        <v>6</v>
      </c>
      <c r="AA23" s="310"/>
      <c r="AB23" s="310"/>
      <c r="AC23" s="310"/>
      <c r="AD23" s="310"/>
      <c r="AE23" s="310"/>
      <c r="AF23" s="310"/>
      <c r="AG23" s="310"/>
      <c r="AH23" s="310"/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0"/>
      <c r="AT23" s="311"/>
      <c r="AU23" s="178"/>
      <c r="AV23" s="413" t="s">
        <v>18</v>
      </c>
      <c r="AW23" s="414"/>
      <c r="AX23" s="413" t="s">
        <v>19</v>
      </c>
      <c r="AY23" s="419"/>
      <c r="AZ23" s="414"/>
      <c r="BA23" s="433" t="s">
        <v>28</v>
      </c>
      <c r="BB23" s="401" t="s">
        <v>54</v>
      </c>
      <c r="BC23" s="401" t="s">
        <v>51</v>
      </c>
      <c r="BD23" s="402" t="s">
        <v>76</v>
      </c>
      <c r="BE23" s="402" t="s">
        <v>30</v>
      </c>
      <c r="BF23" s="402" t="s">
        <v>52</v>
      </c>
      <c r="BG23" s="403" t="s">
        <v>53</v>
      </c>
    </row>
    <row r="24" spans="1:59" ht="19.5" thickBot="1">
      <c r="A24" s="306"/>
      <c r="B24" s="307"/>
      <c r="C24" s="308"/>
      <c r="D24" s="312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4"/>
      <c r="Z24" s="312"/>
      <c r="AA24" s="313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4"/>
      <c r="AU24" s="125"/>
      <c r="AV24" s="415"/>
      <c r="AW24" s="416"/>
      <c r="AX24" s="415"/>
      <c r="AY24" s="420"/>
      <c r="AZ24" s="416"/>
      <c r="BA24" s="434"/>
      <c r="BB24" s="327"/>
      <c r="BC24" s="327"/>
      <c r="BD24" s="328"/>
      <c r="BE24" s="328"/>
      <c r="BF24" s="328"/>
      <c r="BG24" s="404"/>
    </row>
    <row r="25" spans="1:59" ht="19.5" thickBot="1">
      <c r="A25" s="303" t="s">
        <v>72</v>
      </c>
      <c r="B25" s="304"/>
      <c r="C25" s="305"/>
      <c r="D25" s="364" t="s">
        <v>34</v>
      </c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6"/>
      <c r="R25" s="367" t="s">
        <v>36</v>
      </c>
      <c r="S25" s="368"/>
      <c r="T25" s="368"/>
      <c r="U25" s="368"/>
      <c r="V25" s="368"/>
      <c r="W25" s="368"/>
      <c r="X25" s="405"/>
      <c r="Y25" s="337" t="s">
        <v>25</v>
      </c>
      <c r="Z25" s="370" t="s">
        <v>26</v>
      </c>
      <c r="AA25" s="371" t="s">
        <v>7</v>
      </c>
      <c r="AB25" s="372" t="s">
        <v>46</v>
      </c>
      <c r="AC25" s="373"/>
      <c r="AD25" s="373"/>
      <c r="AE25" s="373"/>
      <c r="AF25" s="373"/>
      <c r="AG25" s="373"/>
      <c r="AH25" s="373"/>
      <c r="AI25" s="373"/>
      <c r="AJ25" s="373"/>
      <c r="AK25" s="373"/>
      <c r="AL25" s="373"/>
      <c r="AM25" s="373"/>
      <c r="AN25" s="373"/>
      <c r="AO25" s="373"/>
      <c r="AP25" s="373"/>
      <c r="AQ25" s="373"/>
      <c r="AR25" s="373"/>
      <c r="AS25" s="373"/>
      <c r="AT25" s="374"/>
      <c r="AU25" s="143"/>
      <c r="AV25" s="415"/>
      <c r="AW25" s="416"/>
      <c r="AX25" s="415"/>
      <c r="AY25" s="420"/>
      <c r="AZ25" s="416"/>
      <c r="BA25" s="434"/>
      <c r="BB25" s="327"/>
      <c r="BC25" s="327"/>
      <c r="BD25" s="328"/>
      <c r="BE25" s="328"/>
      <c r="BF25" s="328"/>
      <c r="BG25" s="404"/>
    </row>
    <row r="26" spans="1:59" ht="19.5" thickBot="1">
      <c r="A26" s="306"/>
      <c r="B26" s="307"/>
      <c r="C26" s="308"/>
      <c r="D26" s="375" t="s">
        <v>35</v>
      </c>
      <c r="E26" s="376"/>
      <c r="F26" s="376"/>
      <c r="G26" s="376"/>
      <c r="H26" s="376"/>
      <c r="I26" s="376"/>
      <c r="J26" s="377"/>
      <c r="K26" s="378" t="s">
        <v>45</v>
      </c>
      <c r="L26" s="379"/>
      <c r="M26" s="379"/>
      <c r="N26" s="379"/>
      <c r="O26" s="379"/>
      <c r="P26" s="379"/>
      <c r="Q26" s="380"/>
      <c r="R26" s="440" t="s">
        <v>37</v>
      </c>
      <c r="S26" s="441"/>
      <c r="T26" s="441"/>
      <c r="U26" s="441"/>
      <c r="V26" s="441"/>
      <c r="W26" s="441"/>
      <c r="X26" s="383"/>
      <c r="Y26" s="338"/>
      <c r="Z26" s="340"/>
      <c r="AA26" s="341"/>
      <c r="AB26" s="345"/>
      <c r="AC26" s="346"/>
      <c r="AD26" s="346"/>
      <c r="AE26" s="346"/>
      <c r="AF26" s="346"/>
      <c r="AG26" s="346"/>
      <c r="AH26" s="346"/>
      <c r="AI26" s="346"/>
      <c r="AJ26" s="346"/>
      <c r="AK26" s="346"/>
      <c r="AL26" s="346"/>
      <c r="AM26" s="346"/>
      <c r="AN26" s="346"/>
      <c r="AO26" s="346"/>
      <c r="AP26" s="346"/>
      <c r="AQ26" s="346"/>
      <c r="AR26" s="373"/>
      <c r="AS26" s="373"/>
      <c r="AT26" s="374"/>
      <c r="AU26" s="143"/>
      <c r="AV26" s="417"/>
      <c r="AW26" s="418"/>
      <c r="AX26" s="417"/>
      <c r="AY26" s="421"/>
      <c r="AZ26" s="418"/>
      <c r="BA26" s="434"/>
      <c r="BB26" s="327"/>
      <c r="BC26" s="327"/>
      <c r="BD26" s="328"/>
      <c r="BE26" s="328"/>
      <c r="BF26" s="328"/>
      <c r="BG26" s="404"/>
    </row>
    <row r="27" spans="1:59" ht="16.5" thickBot="1">
      <c r="A27" s="316" t="s">
        <v>33</v>
      </c>
      <c r="B27" s="406" t="s">
        <v>31</v>
      </c>
      <c r="C27" s="407" t="s">
        <v>32</v>
      </c>
      <c r="D27" s="322" t="s">
        <v>39</v>
      </c>
      <c r="E27" s="321" t="s">
        <v>38</v>
      </c>
      <c r="F27" s="349" t="s">
        <v>44</v>
      </c>
      <c r="G27" s="349"/>
      <c r="H27" s="349"/>
      <c r="I27" s="356"/>
      <c r="J27" s="357" t="s">
        <v>17</v>
      </c>
      <c r="K27" s="322" t="s">
        <v>39</v>
      </c>
      <c r="L27" s="321" t="s">
        <v>38</v>
      </c>
      <c r="M27" s="349" t="s">
        <v>44</v>
      </c>
      <c r="N27" s="349"/>
      <c r="O27" s="349"/>
      <c r="P27" s="356"/>
      <c r="Q27" s="357" t="s">
        <v>17</v>
      </c>
      <c r="R27" s="325" t="s">
        <v>39</v>
      </c>
      <c r="S27" s="317" t="s">
        <v>38</v>
      </c>
      <c r="T27" s="318" t="s">
        <v>44</v>
      </c>
      <c r="U27" s="318"/>
      <c r="V27" s="318"/>
      <c r="W27" s="319"/>
      <c r="X27" s="393" t="s">
        <v>17</v>
      </c>
      <c r="Y27" s="338"/>
      <c r="Z27" s="340"/>
      <c r="AA27" s="341"/>
      <c r="AB27" s="320" t="s">
        <v>8</v>
      </c>
      <c r="AC27" s="299"/>
      <c r="AD27" s="299" t="s">
        <v>9</v>
      </c>
      <c r="AE27" s="299"/>
      <c r="AF27" s="299" t="s">
        <v>10</v>
      </c>
      <c r="AG27" s="299"/>
      <c r="AH27" s="299" t="s">
        <v>11</v>
      </c>
      <c r="AI27" s="299"/>
      <c r="AJ27" s="299" t="s">
        <v>12</v>
      </c>
      <c r="AK27" s="299"/>
      <c r="AL27" s="299" t="s">
        <v>13</v>
      </c>
      <c r="AM27" s="299"/>
      <c r="AN27" s="299" t="s">
        <v>14</v>
      </c>
      <c r="AO27" s="299"/>
      <c r="AP27" s="299" t="s">
        <v>15</v>
      </c>
      <c r="AQ27" s="395"/>
      <c r="AR27" s="396" t="s">
        <v>16</v>
      </c>
      <c r="AS27" s="397"/>
      <c r="AT27" s="398"/>
      <c r="AU27" s="89"/>
      <c r="AV27" s="399" t="s">
        <v>47</v>
      </c>
      <c r="AW27" s="423"/>
      <c r="AX27" s="300" t="s">
        <v>50</v>
      </c>
      <c r="AY27" s="301"/>
      <c r="AZ27" s="302"/>
      <c r="BA27" s="434"/>
      <c r="BB27" s="327"/>
      <c r="BC27" s="327"/>
      <c r="BD27" s="328"/>
      <c r="BE27" s="328"/>
      <c r="BF27" s="328"/>
      <c r="BG27" s="404"/>
    </row>
    <row r="28" spans="1:59" ht="79.5" thickBot="1">
      <c r="A28" s="316"/>
      <c r="B28" s="315"/>
      <c r="C28" s="324"/>
      <c r="D28" s="322"/>
      <c r="E28" s="321"/>
      <c r="F28" s="126" t="s">
        <v>40</v>
      </c>
      <c r="G28" s="126" t="s">
        <v>41</v>
      </c>
      <c r="H28" s="126" t="s">
        <v>42</v>
      </c>
      <c r="I28" s="63" t="s">
        <v>43</v>
      </c>
      <c r="J28" s="358"/>
      <c r="K28" s="322"/>
      <c r="L28" s="321"/>
      <c r="M28" s="126" t="s">
        <v>40</v>
      </c>
      <c r="N28" s="126" t="s">
        <v>41</v>
      </c>
      <c r="O28" s="126" t="s">
        <v>56</v>
      </c>
      <c r="P28" s="63" t="s">
        <v>43</v>
      </c>
      <c r="Q28" s="358"/>
      <c r="R28" s="325"/>
      <c r="S28" s="317"/>
      <c r="T28" s="127" t="s">
        <v>40</v>
      </c>
      <c r="U28" s="127" t="s">
        <v>41</v>
      </c>
      <c r="V28" s="127" t="s">
        <v>57</v>
      </c>
      <c r="W28" s="128" t="s">
        <v>43</v>
      </c>
      <c r="X28" s="422"/>
      <c r="Y28" s="339"/>
      <c r="Z28" s="340"/>
      <c r="AA28" s="341"/>
      <c r="AB28" s="171" t="s">
        <v>3</v>
      </c>
      <c r="AC28" s="172" t="s">
        <v>4</v>
      </c>
      <c r="AD28" s="172" t="s">
        <v>3</v>
      </c>
      <c r="AE28" s="172" t="s">
        <v>4</v>
      </c>
      <c r="AF28" s="172" t="s">
        <v>3</v>
      </c>
      <c r="AG28" s="172" t="s">
        <v>4</v>
      </c>
      <c r="AH28" s="172" t="s">
        <v>3</v>
      </c>
      <c r="AI28" s="172" t="s">
        <v>4</v>
      </c>
      <c r="AJ28" s="172" t="s">
        <v>3</v>
      </c>
      <c r="AK28" s="172" t="s">
        <v>4</v>
      </c>
      <c r="AL28" s="172" t="s">
        <v>3</v>
      </c>
      <c r="AM28" s="172" t="s">
        <v>4</v>
      </c>
      <c r="AN28" s="172" t="s">
        <v>3</v>
      </c>
      <c r="AO28" s="172" t="s">
        <v>4</v>
      </c>
      <c r="AP28" s="172" t="s">
        <v>3</v>
      </c>
      <c r="AQ28" s="173" t="s">
        <v>4</v>
      </c>
      <c r="AR28" s="72" t="s">
        <v>3</v>
      </c>
      <c r="AS28" s="72" t="s">
        <v>4</v>
      </c>
      <c r="AT28" s="72" t="s">
        <v>17</v>
      </c>
      <c r="AU28" s="90" t="s">
        <v>70</v>
      </c>
      <c r="AV28" s="56" t="s">
        <v>48</v>
      </c>
      <c r="AW28" s="57" t="s">
        <v>49</v>
      </c>
      <c r="AX28" s="170" t="s">
        <v>67</v>
      </c>
      <c r="AY28" s="53" t="s">
        <v>68</v>
      </c>
      <c r="AZ28" s="57" t="s">
        <v>69</v>
      </c>
      <c r="BA28" s="434"/>
      <c r="BB28" s="327"/>
      <c r="BC28" s="327"/>
      <c r="BD28" s="328"/>
      <c r="BE28" s="328"/>
      <c r="BF28" s="328"/>
      <c r="BG28" s="404"/>
    </row>
    <row r="29" spans="1:59" ht="31.5" customHeight="1">
      <c r="A29" s="12">
        <v>1</v>
      </c>
      <c r="B29" s="77" t="s">
        <v>59</v>
      </c>
      <c r="C29" s="158">
        <v>4363029.3041689498</v>
      </c>
      <c r="D29" s="31">
        <v>514</v>
      </c>
      <c r="E29" s="6">
        <v>59</v>
      </c>
      <c r="F29" s="6">
        <v>0</v>
      </c>
      <c r="G29" s="6">
        <v>0</v>
      </c>
      <c r="H29" s="6">
        <v>8</v>
      </c>
      <c r="I29" s="64">
        <v>0</v>
      </c>
      <c r="J29" s="99">
        <f>D29+E29+F29+G29+H29+I29</f>
        <v>581</v>
      </c>
      <c r="K29" s="31">
        <v>580</v>
      </c>
      <c r="L29" s="6">
        <v>18</v>
      </c>
      <c r="M29" s="6">
        <v>0</v>
      </c>
      <c r="N29" s="6">
        <v>0</v>
      </c>
      <c r="O29" s="6">
        <v>34</v>
      </c>
      <c r="P29" s="64">
        <v>0</v>
      </c>
      <c r="Q29" s="99">
        <f>SUM(K29:P29)</f>
        <v>632</v>
      </c>
      <c r="R29" s="31">
        <v>459</v>
      </c>
      <c r="S29" s="6">
        <v>7</v>
      </c>
      <c r="T29" s="6">
        <v>0</v>
      </c>
      <c r="U29" s="6">
        <v>0</v>
      </c>
      <c r="V29" s="6">
        <v>20</v>
      </c>
      <c r="W29" s="64">
        <v>1</v>
      </c>
      <c r="X29" s="99">
        <f t="shared" ref="X29:X36" si="19">SUM(R29:W29)</f>
        <v>487</v>
      </c>
      <c r="Y29" s="221">
        <f>J29+Q29+X29</f>
        <v>1700</v>
      </c>
      <c r="Z29" s="49">
        <v>1</v>
      </c>
      <c r="AA29" s="29" t="s">
        <v>59</v>
      </c>
      <c r="AB29" s="174">
        <v>18</v>
      </c>
      <c r="AC29" s="175">
        <v>8</v>
      </c>
      <c r="AD29" s="175">
        <v>44</v>
      </c>
      <c r="AE29" s="175">
        <v>77</v>
      </c>
      <c r="AF29" s="175">
        <v>173</v>
      </c>
      <c r="AG29" s="175">
        <v>228</v>
      </c>
      <c r="AH29" s="175">
        <v>119</v>
      </c>
      <c r="AI29" s="175">
        <v>170</v>
      </c>
      <c r="AJ29" s="175">
        <v>71</v>
      </c>
      <c r="AK29" s="175">
        <v>104</v>
      </c>
      <c r="AL29" s="175">
        <v>73</v>
      </c>
      <c r="AM29" s="175">
        <v>108</v>
      </c>
      <c r="AN29" s="175">
        <v>91</v>
      </c>
      <c r="AO29" s="175">
        <v>112</v>
      </c>
      <c r="AP29" s="175">
        <v>145</v>
      </c>
      <c r="AQ29" s="176">
        <v>96</v>
      </c>
      <c r="AR29" s="144">
        <f>AP29+AN29+AL29+AJ29+AH29+AF29+AD29+AB29</f>
        <v>734</v>
      </c>
      <c r="AS29" s="144">
        <f>AQ29+AO29+AM29+AK29+AI29+AG29+AE29+AC29</f>
        <v>903</v>
      </c>
      <c r="AT29" s="258">
        <f>SUM(AR29:AS29)</f>
        <v>1637</v>
      </c>
      <c r="AU29" s="256">
        <f>D29+E29+K29+L29+R29+S29</f>
        <v>1637</v>
      </c>
      <c r="AV29" s="94">
        <v>5779</v>
      </c>
      <c r="AW29" s="59">
        <v>551</v>
      </c>
      <c r="AX29" s="94">
        <v>10936</v>
      </c>
      <c r="AY29" s="7">
        <v>1529</v>
      </c>
      <c r="AZ29" s="59">
        <v>96</v>
      </c>
      <c r="BA29" s="283">
        <f t="shared" ref="BA29:BA37" si="20">((D29+E29)*4)/(C29*0.00144)*100</f>
        <v>36.480769568652718</v>
      </c>
      <c r="BB29" s="250">
        <f>(D29+E29)/(J29+Q29)*100</f>
        <v>47.238252267106347</v>
      </c>
      <c r="BC29" s="250">
        <f>(4*AU29)/(C29*0.00272)*100</f>
        <v>55.176180890561589</v>
      </c>
      <c r="BD29" s="250">
        <f>(E29+F29+G29+H29+I29+L29+M29+N29+O29+P29+S29+T29+U29+V29+W29)/Y29*100</f>
        <v>8.6470588235294112</v>
      </c>
      <c r="BE29" s="250">
        <f>((D29+E29)*4)/(C29)*100000</f>
        <v>52.532308178859921</v>
      </c>
      <c r="BF29" s="250">
        <f>(AU29*4)/(C29)*100000</f>
        <v>150.07921202232754</v>
      </c>
      <c r="BG29" s="284">
        <f>AW29/AV29*100</f>
        <v>9.5345215435196398</v>
      </c>
    </row>
    <row r="30" spans="1:59" ht="31.5" customHeight="1">
      <c r="A30" s="12">
        <v>2</v>
      </c>
      <c r="B30" s="77" t="s">
        <v>60</v>
      </c>
      <c r="C30" s="158">
        <v>9592537.9873951674</v>
      </c>
      <c r="D30" s="31">
        <v>970</v>
      </c>
      <c r="E30" s="6">
        <v>42</v>
      </c>
      <c r="F30" s="6">
        <v>16</v>
      </c>
      <c r="G30" s="6">
        <v>5</v>
      </c>
      <c r="H30" s="6">
        <v>25</v>
      </c>
      <c r="I30" s="64">
        <v>2</v>
      </c>
      <c r="J30" s="99">
        <f t="shared" ref="J30:J37" si="21">D30+E30+F30+G30+H30+I30</f>
        <v>1060</v>
      </c>
      <c r="K30" s="31">
        <v>653</v>
      </c>
      <c r="L30" s="6">
        <v>2</v>
      </c>
      <c r="M30" s="6">
        <v>0</v>
      </c>
      <c r="N30" s="6">
        <v>1</v>
      </c>
      <c r="O30" s="6">
        <v>1</v>
      </c>
      <c r="P30" s="64">
        <v>7</v>
      </c>
      <c r="Q30" s="99">
        <f t="shared" ref="Q30:Q37" si="22">SUM(K30:P30)</f>
        <v>664</v>
      </c>
      <c r="R30" s="31">
        <v>575</v>
      </c>
      <c r="S30" s="6">
        <v>1</v>
      </c>
      <c r="T30" s="6">
        <v>0</v>
      </c>
      <c r="U30" s="6">
        <v>1</v>
      </c>
      <c r="V30" s="6">
        <v>4</v>
      </c>
      <c r="W30" s="64">
        <v>2</v>
      </c>
      <c r="X30" s="99">
        <f t="shared" si="19"/>
        <v>583</v>
      </c>
      <c r="Y30" s="221">
        <f t="shared" ref="Y30:Y36" si="23">J30+Q30+X30</f>
        <v>2307</v>
      </c>
      <c r="Z30" s="49">
        <v>2</v>
      </c>
      <c r="AA30" s="29" t="s">
        <v>60</v>
      </c>
      <c r="AB30" s="31">
        <v>95</v>
      </c>
      <c r="AC30" s="6">
        <v>81</v>
      </c>
      <c r="AD30" s="6">
        <v>78</v>
      </c>
      <c r="AE30" s="6">
        <v>132</v>
      </c>
      <c r="AF30" s="6">
        <v>159</v>
      </c>
      <c r="AG30" s="6">
        <v>250</v>
      </c>
      <c r="AH30" s="6">
        <v>150</v>
      </c>
      <c r="AI30" s="6">
        <v>255</v>
      </c>
      <c r="AJ30" s="6">
        <v>109</v>
      </c>
      <c r="AK30" s="6">
        <v>168</v>
      </c>
      <c r="AL30" s="6">
        <v>123</v>
      </c>
      <c r="AM30" s="6">
        <v>183</v>
      </c>
      <c r="AN30" s="6">
        <v>109</v>
      </c>
      <c r="AO30" s="6">
        <v>137</v>
      </c>
      <c r="AP30" s="6">
        <v>137</v>
      </c>
      <c r="AQ30" s="177">
        <v>77</v>
      </c>
      <c r="AR30" s="144">
        <f t="shared" ref="AR30:AR37" si="24">AP30+AN30+AL30+AJ30+AH30+AF30+AD30+AB30</f>
        <v>960</v>
      </c>
      <c r="AS30" s="144">
        <f t="shared" ref="AS30:AS37" si="25">AQ30+AO30+AM30+AK30+AI30+AG30+AE30+AC30</f>
        <v>1283</v>
      </c>
      <c r="AT30" s="258">
        <f>SUM(AR30:AS30)</f>
        <v>2243</v>
      </c>
      <c r="AU30" s="256">
        <f t="shared" ref="AU30:AU37" si="26">D30+E30+K30+L30+R30+S30</f>
        <v>2243</v>
      </c>
      <c r="AV30" s="94">
        <v>8350</v>
      </c>
      <c r="AW30" s="59">
        <v>1110</v>
      </c>
      <c r="AX30" s="94">
        <v>0</v>
      </c>
      <c r="AY30" s="7">
        <v>140</v>
      </c>
      <c r="AZ30" s="59">
        <v>14</v>
      </c>
      <c r="BA30" s="283">
        <f t="shared" si="20"/>
        <v>29.305186122848621</v>
      </c>
      <c r="BB30" s="250">
        <f t="shared" ref="BB30:BB37" si="27">(D30+E30)/(J30+Q30)*100</f>
        <v>58.700696055684453</v>
      </c>
      <c r="BC30" s="250">
        <f t="shared" ref="BC30:BC36" si="28">(4*AU30)/(C30*0.00272)*100</f>
        <v>34.386409687395087</v>
      </c>
      <c r="BD30" s="250">
        <f t="shared" ref="BD30:BD37" si="29">(E30+F30+G30+H30+I30+L30+M30+N30+O30+P30+S30+T30+U30+V30+W30)/Y30*100</f>
        <v>4.7247507585609014</v>
      </c>
      <c r="BE30" s="250">
        <f t="shared" ref="BE30:BE37" si="30">((D30+E30)*4)/(C30)*100000</f>
        <v>42.199468016902017</v>
      </c>
      <c r="BF30" s="250">
        <f t="shared" ref="BF30:BF37" si="31">(AU30*4)/(C30)*100000</f>
        <v>93.531034349714645</v>
      </c>
      <c r="BG30" s="284">
        <f t="shared" ref="BG30:BG37" si="32">AW30/AV30*100</f>
        <v>13.293413173652693</v>
      </c>
    </row>
    <row r="31" spans="1:59" ht="31.5" customHeight="1">
      <c r="A31" s="12">
        <v>3</v>
      </c>
      <c r="B31" s="77" t="s">
        <v>61</v>
      </c>
      <c r="C31" s="159">
        <v>4339537.4267906398</v>
      </c>
      <c r="D31" s="31">
        <v>354</v>
      </c>
      <c r="E31" s="6">
        <v>39</v>
      </c>
      <c r="F31" s="6">
        <v>6</v>
      </c>
      <c r="G31" s="6">
        <v>0</v>
      </c>
      <c r="H31" s="6">
        <v>1</v>
      </c>
      <c r="I31" s="64">
        <v>0</v>
      </c>
      <c r="J31" s="99">
        <f t="shared" si="21"/>
        <v>400</v>
      </c>
      <c r="K31" s="31">
        <v>396</v>
      </c>
      <c r="L31" s="6">
        <v>1</v>
      </c>
      <c r="M31" s="6">
        <v>0</v>
      </c>
      <c r="N31" s="6">
        <v>0</v>
      </c>
      <c r="O31" s="6">
        <v>25</v>
      </c>
      <c r="P31" s="64">
        <v>0</v>
      </c>
      <c r="Q31" s="99">
        <f t="shared" si="22"/>
        <v>422</v>
      </c>
      <c r="R31" s="31">
        <v>296</v>
      </c>
      <c r="S31" s="6">
        <v>2</v>
      </c>
      <c r="T31" s="6">
        <v>0</v>
      </c>
      <c r="U31" s="6">
        <v>0</v>
      </c>
      <c r="V31" s="6">
        <v>21</v>
      </c>
      <c r="W31" s="64">
        <v>0</v>
      </c>
      <c r="X31" s="99">
        <f t="shared" si="19"/>
        <v>319</v>
      </c>
      <c r="Y31" s="221">
        <f t="shared" si="23"/>
        <v>1141</v>
      </c>
      <c r="Z31" s="49">
        <v>3</v>
      </c>
      <c r="AA31" s="29" t="s">
        <v>61</v>
      </c>
      <c r="AB31" s="31">
        <v>87</v>
      </c>
      <c r="AC31" s="6">
        <v>52</v>
      </c>
      <c r="AD31" s="6">
        <v>69</v>
      </c>
      <c r="AE31" s="6">
        <v>76</v>
      </c>
      <c r="AF31" s="6">
        <v>88</v>
      </c>
      <c r="AG31" s="6">
        <v>104</v>
      </c>
      <c r="AH31" s="6">
        <v>79</v>
      </c>
      <c r="AI31" s="6">
        <v>124</v>
      </c>
      <c r="AJ31" s="6">
        <v>33</v>
      </c>
      <c r="AK31" s="6">
        <v>70</v>
      </c>
      <c r="AL31" s="6">
        <v>48</v>
      </c>
      <c r="AM31" s="6">
        <v>62</v>
      </c>
      <c r="AN31" s="6">
        <v>43</v>
      </c>
      <c r="AO31" s="6">
        <v>64</v>
      </c>
      <c r="AP31" s="6">
        <v>45</v>
      </c>
      <c r="AQ31" s="177">
        <v>44</v>
      </c>
      <c r="AR31" s="144">
        <f t="shared" si="24"/>
        <v>492</v>
      </c>
      <c r="AS31" s="144">
        <f t="shared" si="25"/>
        <v>596</v>
      </c>
      <c r="AT31" s="258">
        <f t="shared" ref="AT31:AT37" si="33">SUM(AR31:AS31)</f>
        <v>1088</v>
      </c>
      <c r="AU31" s="256">
        <f t="shared" si="26"/>
        <v>1088</v>
      </c>
      <c r="AV31" s="94">
        <v>2353</v>
      </c>
      <c r="AW31" s="59">
        <v>389</v>
      </c>
      <c r="AX31" s="94">
        <v>130</v>
      </c>
      <c r="AY31" s="7">
        <v>0</v>
      </c>
      <c r="AZ31" s="59">
        <v>25</v>
      </c>
      <c r="BA31" s="283">
        <f t="shared" si="20"/>
        <v>25.156291081328973</v>
      </c>
      <c r="BB31" s="250">
        <f t="shared" si="27"/>
        <v>47.810218978102192</v>
      </c>
      <c r="BC31" s="250">
        <f t="shared" si="28"/>
        <v>36.870289218436362</v>
      </c>
      <c r="BD31" s="250">
        <f t="shared" si="29"/>
        <v>8.3260297984224358</v>
      </c>
      <c r="BE31" s="250">
        <f t="shared" si="30"/>
        <v>36.225059157113726</v>
      </c>
      <c r="BF31" s="250">
        <f t="shared" si="31"/>
        <v>100.28718667414689</v>
      </c>
      <c r="BG31" s="284">
        <f t="shared" si="32"/>
        <v>16.532086697832554</v>
      </c>
    </row>
    <row r="32" spans="1:59" ht="31.5" customHeight="1">
      <c r="A32" s="12">
        <v>4</v>
      </c>
      <c r="B32" s="77" t="s">
        <v>62</v>
      </c>
      <c r="C32" s="158">
        <v>1241986.2817792145</v>
      </c>
      <c r="D32" s="36">
        <v>61</v>
      </c>
      <c r="E32" s="37">
        <v>0</v>
      </c>
      <c r="F32" s="37">
        <v>0</v>
      </c>
      <c r="G32" s="37">
        <v>0</v>
      </c>
      <c r="H32" s="37">
        <v>2</v>
      </c>
      <c r="I32" s="65">
        <v>0</v>
      </c>
      <c r="J32" s="99">
        <f t="shared" si="21"/>
        <v>63</v>
      </c>
      <c r="K32" s="253">
        <v>325</v>
      </c>
      <c r="L32" s="254">
        <v>0</v>
      </c>
      <c r="M32" s="254">
        <v>0</v>
      </c>
      <c r="N32" s="254">
        <v>0</v>
      </c>
      <c r="O32" s="254">
        <v>27</v>
      </c>
      <c r="P32" s="255">
        <v>0</v>
      </c>
      <c r="Q32" s="99">
        <f t="shared" si="22"/>
        <v>352</v>
      </c>
      <c r="R32" s="31">
        <v>128</v>
      </c>
      <c r="S32" s="6">
        <v>0</v>
      </c>
      <c r="T32" s="6">
        <v>0</v>
      </c>
      <c r="U32" s="6">
        <v>0</v>
      </c>
      <c r="V32" s="6">
        <v>35</v>
      </c>
      <c r="W32" s="64">
        <v>0</v>
      </c>
      <c r="X32" s="99">
        <f t="shared" si="19"/>
        <v>163</v>
      </c>
      <c r="Y32" s="221">
        <f t="shared" si="23"/>
        <v>578</v>
      </c>
      <c r="Z32" s="49">
        <v>4</v>
      </c>
      <c r="AA32" s="29" t="s">
        <v>62</v>
      </c>
      <c r="AB32" s="31">
        <v>29</v>
      </c>
      <c r="AC32" s="6">
        <v>31</v>
      </c>
      <c r="AD32" s="6">
        <v>30</v>
      </c>
      <c r="AE32" s="6">
        <v>51</v>
      </c>
      <c r="AF32" s="6">
        <v>37</v>
      </c>
      <c r="AG32" s="6">
        <v>65</v>
      </c>
      <c r="AH32" s="6">
        <v>23</v>
      </c>
      <c r="AI32" s="6">
        <v>60</v>
      </c>
      <c r="AJ32" s="6">
        <v>13</v>
      </c>
      <c r="AK32" s="6">
        <v>45</v>
      </c>
      <c r="AL32" s="6">
        <v>18</v>
      </c>
      <c r="AM32" s="6">
        <v>38</v>
      </c>
      <c r="AN32" s="6">
        <v>18</v>
      </c>
      <c r="AO32" s="6">
        <v>20</v>
      </c>
      <c r="AP32" s="6">
        <v>23</v>
      </c>
      <c r="AQ32" s="177">
        <v>13</v>
      </c>
      <c r="AR32" s="144">
        <f t="shared" si="24"/>
        <v>191</v>
      </c>
      <c r="AS32" s="144">
        <f t="shared" si="25"/>
        <v>323</v>
      </c>
      <c r="AT32" s="258">
        <f t="shared" si="33"/>
        <v>514</v>
      </c>
      <c r="AU32" s="256">
        <f t="shared" si="26"/>
        <v>514</v>
      </c>
      <c r="AV32" s="94">
        <v>1599</v>
      </c>
      <c r="AW32" s="59">
        <v>53</v>
      </c>
      <c r="AX32" s="94">
        <v>164</v>
      </c>
      <c r="AY32" s="7">
        <v>5</v>
      </c>
      <c r="AZ32" s="59">
        <v>14</v>
      </c>
      <c r="BA32" s="283">
        <f t="shared" si="20"/>
        <v>13.643020613859424</v>
      </c>
      <c r="BB32" s="250">
        <f t="shared" si="27"/>
        <v>14.698795180722893</v>
      </c>
      <c r="BC32" s="250">
        <f t="shared" si="28"/>
        <v>60.860765052761522</v>
      </c>
      <c r="BD32" s="250">
        <f t="shared" si="29"/>
        <v>11.072664359861593</v>
      </c>
      <c r="BE32" s="250">
        <f t="shared" si="30"/>
        <v>19.645949683957571</v>
      </c>
      <c r="BF32" s="250">
        <f t="shared" si="31"/>
        <v>165.54128094351137</v>
      </c>
      <c r="BG32" s="284">
        <f t="shared" si="32"/>
        <v>3.3145716072545341</v>
      </c>
    </row>
    <row r="33" spans="1:59" ht="31.5" customHeight="1">
      <c r="A33" s="12">
        <v>5</v>
      </c>
      <c r="B33" s="77" t="s">
        <v>63</v>
      </c>
      <c r="C33" s="158">
        <v>24767363.17560111</v>
      </c>
      <c r="D33" s="96">
        <v>3942</v>
      </c>
      <c r="E33" s="75">
        <v>308</v>
      </c>
      <c r="F33" s="75">
        <v>39</v>
      </c>
      <c r="G33" s="75">
        <v>11</v>
      </c>
      <c r="H33" s="75">
        <v>10</v>
      </c>
      <c r="I33" s="76">
        <v>0</v>
      </c>
      <c r="J33" s="99">
        <f t="shared" si="21"/>
        <v>4310</v>
      </c>
      <c r="K33" s="79">
        <v>3741</v>
      </c>
      <c r="L33" s="73">
        <v>0</v>
      </c>
      <c r="M33" s="73">
        <v>0</v>
      </c>
      <c r="N33" s="73">
        <v>0</v>
      </c>
      <c r="O33" s="73">
        <v>0</v>
      </c>
      <c r="P33" s="74">
        <v>34</v>
      </c>
      <c r="Q33" s="99">
        <f t="shared" si="22"/>
        <v>3775</v>
      </c>
      <c r="R33" s="31">
        <v>4299</v>
      </c>
      <c r="S33" s="6">
        <v>0</v>
      </c>
      <c r="T33" s="6">
        <v>0</v>
      </c>
      <c r="U33" s="6">
        <v>0</v>
      </c>
      <c r="V33" s="6">
        <v>0</v>
      </c>
      <c r="W33" s="64">
        <v>24</v>
      </c>
      <c r="X33" s="99">
        <f t="shared" si="19"/>
        <v>4323</v>
      </c>
      <c r="Y33" s="221">
        <f t="shared" si="23"/>
        <v>12408</v>
      </c>
      <c r="Z33" s="49">
        <v>5</v>
      </c>
      <c r="AA33" s="29" t="s">
        <v>63</v>
      </c>
      <c r="AB33" s="31">
        <v>582</v>
      </c>
      <c r="AC33" s="6">
        <v>457</v>
      </c>
      <c r="AD33" s="6">
        <v>1041</v>
      </c>
      <c r="AE33" s="6">
        <v>1213</v>
      </c>
      <c r="AF33" s="6">
        <v>1084</v>
      </c>
      <c r="AG33" s="6">
        <v>1425</v>
      </c>
      <c r="AH33" s="6">
        <v>811</v>
      </c>
      <c r="AI33" s="6">
        <v>990</v>
      </c>
      <c r="AJ33" s="6">
        <v>596</v>
      </c>
      <c r="AK33" s="6">
        <v>714</v>
      </c>
      <c r="AL33" s="6">
        <v>597</v>
      </c>
      <c r="AM33" s="6">
        <v>636</v>
      </c>
      <c r="AN33" s="6">
        <v>564</v>
      </c>
      <c r="AO33" s="6">
        <v>549</v>
      </c>
      <c r="AP33" s="6">
        <v>597</v>
      </c>
      <c r="AQ33" s="177">
        <v>434</v>
      </c>
      <c r="AR33" s="144">
        <f t="shared" si="24"/>
        <v>5872</v>
      </c>
      <c r="AS33" s="144">
        <f t="shared" si="25"/>
        <v>6418</v>
      </c>
      <c r="AT33" s="258">
        <f t="shared" si="33"/>
        <v>12290</v>
      </c>
      <c r="AU33" s="256">
        <f t="shared" si="26"/>
        <v>12290</v>
      </c>
      <c r="AV33" s="94">
        <v>26746</v>
      </c>
      <c r="AW33" s="59">
        <v>4310</v>
      </c>
      <c r="AX33" s="94">
        <v>2572</v>
      </c>
      <c r="AY33" s="7">
        <v>0</v>
      </c>
      <c r="AZ33" s="59">
        <v>46</v>
      </c>
      <c r="BA33" s="283">
        <f t="shared" si="20"/>
        <v>47.66577480151571</v>
      </c>
      <c r="BB33" s="250">
        <f t="shared" si="27"/>
        <v>52.566481137909705</v>
      </c>
      <c r="BC33" s="250">
        <f t="shared" si="28"/>
        <v>72.973167485060927</v>
      </c>
      <c r="BD33" s="250">
        <f t="shared" si="29"/>
        <v>3.433268858800774</v>
      </c>
      <c r="BE33" s="250">
        <f t="shared" si="30"/>
        <v>68.638715714182624</v>
      </c>
      <c r="BF33" s="250">
        <f t="shared" si="31"/>
        <v>198.48701555936574</v>
      </c>
      <c r="BG33" s="284">
        <f t="shared" si="32"/>
        <v>16.114559186420401</v>
      </c>
    </row>
    <row r="34" spans="1:59" ht="31.5" customHeight="1">
      <c r="A34" s="12">
        <v>6</v>
      </c>
      <c r="B34" s="30" t="s">
        <v>64</v>
      </c>
      <c r="C34" s="158">
        <v>97261831.088788718</v>
      </c>
      <c r="D34" s="79">
        <v>21676</v>
      </c>
      <c r="E34" s="73">
        <v>1399</v>
      </c>
      <c r="F34" s="73">
        <v>111</v>
      </c>
      <c r="G34" s="73">
        <v>185</v>
      </c>
      <c r="H34" s="73">
        <v>130</v>
      </c>
      <c r="I34" s="74">
        <v>35</v>
      </c>
      <c r="J34" s="99">
        <f t="shared" si="21"/>
        <v>23536</v>
      </c>
      <c r="K34" s="31">
        <v>26049</v>
      </c>
      <c r="L34" s="6">
        <v>304</v>
      </c>
      <c r="M34" s="6">
        <v>29</v>
      </c>
      <c r="N34" s="6">
        <v>50</v>
      </c>
      <c r="O34" s="6">
        <v>117</v>
      </c>
      <c r="P34" s="64">
        <v>63</v>
      </c>
      <c r="Q34" s="99">
        <f t="shared" si="22"/>
        <v>26612</v>
      </c>
      <c r="R34" s="31">
        <v>8582</v>
      </c>
      <c r="S34" s="6">
        <v>118</v>
      </c>
      <c r="T34" s="6">
        <v>2</v>
      </c>
      <c r="U34" s="6">
        <v>13</v>
      </c>
      <c r="V34" s="6">
        <v>33</v>
      </c>
      <c r="W34" s="64">
        <v>10</v>
      </c>
      <c r="X34" s="99">
        <f t="shared" si="19"/>
        <v>8758</v>
      </c>
      <c r="Y34" s="221">
        <v>58906</v>
      </c>
      <c r="Z34" s="49">
        <v>6</v>
      </c>
      <c r="AA34" s="29" t="s">
        <v>64</v>
      </c>
      <c r="AB34" s="31">
        <v>274</v>
      </c>
      <c r="AC34" s="6">
        <v>218</v>
      </c>
      <c r="AD34" s="6">
        <v>1193</v>
      </c>
      <c r="AE34" s="6">
        <v>1989</v>
      </c>
      <c r="AF34" s="6">
        <v>5800</v>
      </c>
      <c r="AG34" s="6">
        <v>7518</v>
      </c>
      <c r="AH34" s="6">
        <v>5300</v>
      </c>
      <c r="AI34" s="6">
        <v>5711</v>
      </c>
      <c r="AJ34" s="6">
        <v>4400</v>
      </c>
      <c r="AK34" s="6">
        <v>4434</v>
      </c>
      <c r="AL34" s="6">
        <v>4496</v>
      </c>
      <c r="AM34" s="6">
        <v>3908</v>
      </c>
      <c r="AN34" s="6">
        <v>3930</v>
      </c>
      <c r="AO34" s="6">
        <v>2919</v>
      </c>
      <c r="AP34" s="6">
        <v>3683</v>
      </c>
      <c r="AQ34" s="177">
        <v>2355</v>
      </c>
      <c r="AR34" s="144">
        <f t="shared" si="24"/>
        <v>29076</v>
      </c>
      <c r="AS34" s="144">
        <f t="shared" si="25"/>
        <v>29052</v>
      </c>
      <c r="AT34" s="258">
        <f t="shared" si="33"/>
        <v>58128</v>
      </c>
      <c r="AU34" s="256">
        <f t="shared" si="26"/>
        <v>58128</v>
      </c>
      <c r="AV34" s="58">
        <v>189156</v>
      </c>
      <c r="AW34" s="59">
        <v>24174</v>
      </c>
      <c r="AX34" s="94">
        <v>65361</v>
      </c>
      <c r="AY34" s="7">
        <v>20973</v>
      </c>
      <c r="AZ34" s="59">
        <v>455</v>
      </c>
      <c r="BA34" s="283">
        <f t="shared" si="20"/>
        <v>65.901722705291178</v>
      </c>
      <c r="BB34" s="250">
        <f t="shared" si="27"/>
        <v>46.013799154502671</v>
      </c>
      <c r="BC34" s="250">
        <f t="shared" si="28"/>
        <v>87.888899462669016</v>
      </c>
      <c r="BD34" s="250">
        <f t="shared" si="29"/>
        <v>4.4121142158693516</v>
      </c>
      <c r="BE34" s="250">
        <f t="shared" si="30"/>
        <v>94.898480695619284</v>
      </c>
      <c r="BF34" s="250">
        <f t="shared" si="31"/>
        <v>239.05780653845972</v>
      </c>
      <c r="BG34" s="284">
        <f t="shared" si="32"/>
        <v>12.779927678741357</v>
      </c>
    </row>
    <row r="35" spans="1:59" ht="31.5" customHeight="1">
      <c r="A35" s="12">
        <v>7</v>
      </c>
      <c r="B35" s="77" t="s">
        <v>65</v>
      </c>
      <c r="C35" s="158">
        <v>43365989.411678582</v>
      </c>
      <c r="D35" s="31">
        <v>7274</v>
      </c>
      <c r="E35" s="6">
        <v>580</v>
      </c>
      <c r="F35" s="6">
        <v>105</v>
      </c>
      <c r="G35" s="6">
        <v>84</v>
      </c>
      <c r="H35" s="6">
        <v>579</v>
      </c>
      <c r="I35" s="64">
        <v>8</v>
      </c>
      <c r="J35" s="99">
        <f t="shared" si="21"/>
        <v>8630</v>
      </c>
      <c r="K35" s="31">
        <v>5570</v>
      </c>
      <c r="L35" s="6">
        <v>67</v>
      </c>
      <c r="M35" s="6">
        <v>0</v>
      </c>
      <c r="N35" s="6">
        <v>4</v>
      </c>
      <c r="O35" s="6">
        <v>195</v>
      </c>
      <c r="P35" s="64">
        <v>9</v>
      </c>
      <c r="Q35" s="99">
        <f t="shared" si="22"/>
        <v>5845</v>
      </c>
      <c r="R35" s="31">
        <v>2786</v>
      </c>
      <c r="S35" s="6">
        <v>40</v>
      </c>
      <c r="T35" s="6">
        <v>1</v>
      </c>
      <c r="U35" s="6">
        <v>6</v>
      </c>
      <c r="V35" s="6">
        <v>129</v>
      </c>
      <c r="W35" s="64">
        <v>7</v>
      </c>
      <c r="X35" s="99">
        <f t="shared" si="19"/>
        <v>2969</v>
      </c>
      <c r="Y35" s="221">
        <f t="shared" si="23"/>
        <v>17444</v>
      </c>
      <c r="Z35" s="49">
        <v>7</v>
      </c>
      <c r="AA35" s="29" t="s">
        <v>65</v>
      </c>
      <c r="AB35" s="31">
        <v>582</v>
      </c>
      <c r="AC35" s="6">
        <v>531</v>
      </c>
      <c r="AD35" s="6">
        <v>662</v>
      </c>
      <c r="AE35" s="6">
        <v>964</v>
      </c>
      <c r="AF35" s="6">
        <v>1837</v>
      </c>
      <c r="AG35" s="6">
        <v>2387</v>
      </c>
      <c r="AH35" s="6">
        <v>1556</v>
      </c>
      <c r="AI35" s="6">
        <v>1572</v>
      </c>
      <c r="AJ35" s="6">
        <v>1088</v>
      </c>
      <c r="AK35" s="6">
        <v>1012</v>
      </c>
      <c r="AL35" s="6">
        <v>1123</v>
      </c>
      <c r="AM35" s="6">
        <v>713</v>
      </c>
      <c r="AN35" s="6">
        <v>900</v>
      </c>
      <c r="AO35" s="6">
        <v>438</v>
      </c>
      <c r="AP35" s="6">
        <v>628</v>
      </c>
      <c r="AQ35" s="177">
        <v>324</v>
      </c>
      <c r="AR35" s="144">
        <f t="shared" si="24"/>
        <v>8376</v>
      </c>
      <c r="AS35" s="144">
        <f t="shared" si="25"/>
        <v>7941</v>
      </c>
      <c r="AT35" s="258">
        <f t="shared" si="33"/>
        <v>16317</v>
      </c>
      <c r="AU35" s="256">
        <f t="shared" si="26"/>
        <v>16317</v>
      </c>
      <c r="AV35" s="94">
        <v>54750</v>
      </c>
      <c r="AW35" s="59">
        <v>8836</v>
      </c>
      <c r="AX35" s="251">
        <v>27040.158116063918</v>
      </c>
      <c r="AY35" s="7">
        <v>5258</v>
      </c>
      <c r="AZ35" s="59">
        <v>493</v>
      </c>
      <c r="BA35" s="283">
        <f t="shared" si="20"/>
        <v>50.308241464430594</v>
      </c>
      <c r="BB35" s="250">
        <f t="shared" si="27"/>
        <v>54.259067357512961</v>
      </c>
      <c r="BC35" s="250">
        <f t="shared" si="28"/>
        <v>55.332735539597856</v>
      </c>
      <c r="BD35" s="250">
        <f t="shared" si="29"/>
        <v>10.398991057096996</v>
      </c>
      <c r="BE35" s="250">
        <f t="shared" si="30"/>
        <v>72.443867708780061</v>
      </c>
      <c r="BF35" s="250">
        <f t="shared" si="31"/>
        <v>150.50504066770617</v>
      </c>
      <c r="BG35" s="284">
        <f t="shared" si="32"/>
        <v>16.138812785388129</v>
      </c>
    </row>
    <row r="36" spans="1:59" ht="31.5" customHeight="1" thickBot="1">
      <c r="A36" s="34">
        <v>8</v>
      </c>
      <c r="B36" s="78" t="s">
        <v>66</v>
      </c>
      <c r="C36" s="160">
        <v>1141349</v>
      </c>
      <c r="D36" s="36">
        <v>109</v>
      </c>
      <c r="E36" s="37">
        <v>8</v>
      </c>
      <c r="F36" s="37">
        <v>1</v>
      </c>
      <c r="G36" s="37">
        <v>1</v>
      </c>
      <c r="H36" s="37">
        <v>7</v>
      </c>
      <c r="I36" s="65">
        <v>0</v>
      </c>
      <c r="J36" s="100">
        <f t="shared" si="21"/>
        <v>126</v>
      </c>
      <c r="K36" s="36">
        <v>114</v>
      </c>
      <c r="L36" s="37">
        <v>3</v>
      </c>
      <c r="M36" s="37">
        <v>3</v>
      </c>
      <c r="N36" s="37">
        <v>1</v>
      </c>
      <c r="O36" s="37">
        <v>4</v>
      </c>
      <c r="P36" s="65">
        <v>0</v>
      </c>
      <c r="Q36" s="100">
        <f t="shared" si="22"/>
        <v>125</v>
      </c>
      <c r="R36" s="36">
        <v>239</v>
      </c>
      <c r="S36" s="37">
        <v>3</v>
      </c>
      <c r="T36" s="37">
        <v>3</v>
      </c>
      <c r="U36" s="37">
        <v>0</v>
      </c>
      <c r="V36" s="37">
        <v>17</v>
      </c>
      <c r="W36" s="65">
        <v>0</v>
      </c>
      <c r="X36" s="99">
        <f t="shared" si="19"/>
        <v>262</v>
      </c>
      <c r="Y36" s="223">
        <f t="shared" si="23"/>
        <v>513</v>
      </c>
      <c r="Z36" s="50">
        <v>8</v>
      </c>
      <c r="AA36" s="35" t="s">
        <v>66</v>
      </c>
      <c r="AB36" s="36">
        <v>4</v>
      </c>
      <c r="AC36" s="37">
        <v>3</v>
      </c>
      <c r="AD36" s="37">
        <v>13</v>
      </c>
      <c r="AE36" s="37">
        <v>30</v>
      </c>
      <c r="AF36" s="37">
        <v>56</v>
      </c>
      <c r="AG36" s="37">
        <v>49</v>
      </c>
      <c r="AH36" s="37">
        <v>22</v>
      </c>
      <c r="AI36" s="37">
        <v>39</v>
      </c>
      <c r="AJ36" s="37">
        <v>38</v>
      </c>
      <c r="AK36" s="37">
        <v>28</v>
      </c>
      <c r="AL36" s="37">
        <v>61</v>
      </c>
      <c r="AM36" s="37">
        <v>40</v>
      </c>
      <c r="AN36" s="37">
        <v>25</v>
      </c>
      <c r="AO36" s="37">
        <v>27</v>
      </c>
      <c r="AP36" s="37">
        <v>21</v>
      </c>
      <c r="AQ36" s="207">
        <v>20</v>
      </c>
      <c r="AR36" s="145">
        <f t="shared" si="24"/>
        <v>240</v>
      </c>
      <c r="AS36" s="145">
        <f t="shared" si="25"/>
        <v>236</v>
      </c>
      <c r="AT36" s="259">
        <f t="shared" si="33"/>
        <v>476</v>
      </c>
      <c r="AU36" s="257">
        <f t="shared" si="26"/>
        <v>476</v>
      </c>
      <c r="AV36" s="95">
        <v>413</v>
      </c>
      <c r="AW36" s="60">
        <v>113</v>
      </c>
      <c r="AX36" s="95">
        <v>170</v>
      </c>
      <c r="AY36" s="40">
        <v>0</v>
      </c>
      <c r="AZ36" s="60">
        <v>13</v>
      </c>
      <c r="BA36" s="285">
        <f t="shared" si="20"/>
        <v>28.475076422724339</v>
      </c>
      <c r="BB36" s="286">
        <f t="shared" si="27"/>
        <v>46.613545816733065</v>
      </c>
      <c r="BC36" s="286">
        <f t="shared" si="28"/>
        <v>61.33093383356011</v>
      </c>
      <c r="BD36" s="286">
        <f t="shared" si="29"/>
        <v>9.9415204678362574</v>
      </c>
      <c r="BE36" s="286">
        <f t="shared" si="30"/>
        <v>41.004110048723042</v>
      </c>
      <c r="BF36" s="286">
        <f t="shared" si="31"/>
        <v>166.82014002728351</v>
      </c>
      <c r="BG36" s="287">
        <f t="shared" si="32"/>
        <v>27.360774818401939</v>
      </c>
    </row>
    <row r="37" spans="1:59" s="157" customFormat="1" ht="42.75" customHeight="1" thickBot="1">
      <c r="A37" s="296" t="s">
        <v>58</v>
      </c>
      <c r="B37" s="296"/>
      <c r="C37" s="209">
        <f>SUM(C27:C36)</f>
        <v>186073623.67620239</v>
      </c>
      <c r="D37" s="210">
        <f t="shared" ref="D37:I37" si="34">SUM(D29:D36)</f>
        <v>34900</v>
      </c>
      <c r="E37" s="210">
        <f t="shared" si="34"/>
        <v>2435</v>
      </c>
      <c r="F37" s="210">
        <f t="shared" si="34"/>
        <v>278</v>
      </c>
      <c r="G37" s="210">
        <f t="shared" si="34"/>
        <v>286</v>
      </c>
      <c r="H37" s="210">
        <f t="shared" si="34"/>
        <v>762</v>
      </c>
      <c r="I37" s="210">
        <f t="shared" si="34"/>
        <v>45</v>
      </c>
      <c r="J37" s="101">
        <f t="shared" si="21"/>
        <v>38706</v>
      </c>
      <c r="K37" s="210">
        <f t="shared" ref="K37:P37" si="35">SUM(K29:K36)</f>
        <v>37428</v>
      </c>
      <c r="L37" s="210">
        <f t="shared" si="35"/>
        <v>395</v>
      </c>
      <c r="M37" s="210">
        <f t="shared" si="35"/>
        <v>32</v>
      </c>
      <c r="N37" s="210">
        <f t="shared" si="35"/>
        <v>56</v>
      </c>
      <c r="O37" s="210">
        <f t="shared" si="35"/>
        <v>403</v>
      </c>
      <c r="P37" s="210">
        <f t="shared" si="35"/>
        <v>113</v>
      </c>
      <c r="Q37" s="101">
        <f t="shared" si="22"/>
        <v>38427</v>
      </c>
      <c r="R37" s="210">
        <f t="shared" ref="R37:W37" si="36">SUM(R29:R36)</f>
        <v>17364</v>
      </c>
      <c r="S37" s="210">
        <f t="shared" si="36"/>
        <v>171</v>
      </c>
      <c r="T37" s="210">
        <f t="shared" si="36"/>
        <v>6</v>
      </c>
      <c r="U37" s="210">
        <f t="shared" si="36"/>
        <v>20</v>
      </c>
      <c r="V37" s="210">
        <f t="shared" si="36"/>
        <v>259</v>
      </c>
      <c r="W37" s="210">
        <f t="shared" si="36"/>
        <v>44</v>
      </c>
      <c r="X37" s="101">
        <f>SUM(X29:X36)</f>
        <v>17864</v>
      </c>
      <c r="Y37" s="219">
        <f>SUM(Y29:Y36)</f>
        <v>94997</v>
      </c>
      <c r="Z37" s="296" t="s">
        <v>58</v>
      </c>
      <c r="AA37" s="296"/>
      <c r="AB37" s="210">
        <f t="shared" ref="AB37:AQ37" si="37">SUM(AB29:AB36)</f>
        <v>1671</v>
      </c>
      <c r="AC37" s="210">
        <f t="shared" si="37"/>
        <v>1381</v>
      </c>
      <c r="AD37" s="210">
        <f t="shared" si="37"/>
        <v>3130</v>
      </c>
      <c r="AE37" s="210">
        <f t="shared" si="37"/>
        <v>4532</v>
      </c>
      <c r="AF37" s="210">
        <f t="shared" si="37"/>
        <v>9234</v>
      </c>
      <c r="AG37" s="210">
        <f t="shared" si="37"/>
        <v>12026</v>
      </c>
      <c r="AH37" s="210">
        <f t="shared" si="37"/>
        <v>8060</v>
      </c>
      <c r="AI37" s="210">
        <f t="shared" si="37"/>
        <v>8921</v>
      </c>
      <c r="AJ37" s="210">
        <f t="shared" si="37"/>
        <v>6348</v>
      </c>
      <c r="AK37" s="210">
        <f t="shared" si="37"/>
        <v>6575</v>
      </c>
      <c r="AL37" s="210">
        <f t="shared" si="37"/>
        <v>6539</v>
      </c>
      <c r="AM37" s="210">
        <f t="shared" si="37"/>
        <v>5688</v>
      </c>
      <c r="AN37" s="210">
        <f t="shared" si="37"/>
        <v>5680</v>
      </c>
      <c r="AO37" s="210">
        <f t="shared" si="37"/>
        <v>4266</v>
      </c>
      <c r="AP37" s="210">
        <f t="shared" si="37"/>
        <v>5279</v>
      </c>
      <c r="AQ37" s="210">
        <f t="shared" si="37"/>
        <v>3363</v>
      </c>
      <c r="AR37" s="146">
        <f t="shared" si="24"/>
        <v>45941</v>
      </c>
      <c r="AS37" s="146">
        <f t="shared" si="25"/>
        <v>46752</v>
      </c>
      <c r="AT37" s="260">
        <f t="shared" si="33"/>
        <v>92693</v>
      </c>
      <c r="AU37" s="227">
        <f t="shared" si="26"/>
        <v>92693</v>
      </c>
      <c r="AV37" s="210">
        <f>SUM(AV29:AV36)</f>
        <v>289146</v>
      </c>
      <c r="AW37" s="211">
        <f>SUM(AW29:AW36)</f>
        <v>39536</v>
      </c>
      <c r="AX37" s="252">
        <f>SUM(AX29:AX36)</f>
        <v>106373.15811606392</v>
      </c>
      <c r="AY37" s="210">
        <f>SUM(AY29:AY36)</f>
        <v>27905</v>
      </c>
      <c r="AZ37" s="210">
        <f>SUM(AZ29:AZ36)</f>
        <v>1156</v>
      </c>
      <c r="BA37" s="280">
        <f t="shared" si="20"/>
        <v>55.735107042254562</v>
      </c>
      <c r="BB37" s="288">
        <f t="shared" si="27"/>
        <v>48.403407102018591</v>
      </c>
      <c r="BC37" s="288">
        <f>(4*AU37)/(C37*0.00272)*100</f>
        <v>73.257688328424393</v>
      </c>
      <c r="BD37" s="280">
        <f t="shared" si="29"/>
        <v>5.5843868753750119</v>
      </c>
      <c r="BE37" s="280">
        <f t="shared" si="30"/>
        <v>80.258554140846584</v>
      </c>
      <c r="BF37" s="280">
        <f t="shared" si="31"/>
        <v>199.26091225331436</v>
      </c>
      <c r="BG37" s="282">
        <f t="shared" si="32"/>
        <v>13.673369162983406</v>
      </c>
    </row>
    <row r="39" spans="1:59">
      <c r="AB39" s="279"/>
      <c r="AC39" s="279"/>
      <c r="AD39" s="279"/>
      <c r="AE39" s="279"/>
      <c r="AF39" s="279"/>
      <c r="AG39" s="279"/>
      <c r="AH39" s="279"/>
      <c r="AI39" s="279"/>
      <c r="AJ39" s="279"/>
      <c r="AK39" s="279"/>
      <c r="AL39" s="279"/>
      <c r="AM39" s="279"/>
      <c r="AN39" s="279"/>
      <c r="AO39" s="279"/>
      <c r="AP39" s="279"/>
      <c r="AQ39" s="279"/>
      <c r="AR39" s="279"/>
      <c r="AS39" s="279"/>
      <c r="AT39" s="279"/>
      <c r="AU39" s="279"/>
    </row>
    <row r="42" spans="1:59" ht="15.75" thickBot="1"/>
    <row r="43" spans="1:59" ht="15" customHeight="1">
      <c r="A43" s="303" t="s">
        <v>58</v>
      </c>
      <c r="B43" s="304"/>
      <c r="C43" s="305"/>
      <c r="D43" s="309" t="s">
        <v>0</v>
      </c>
      <c r="E43" s="310"/>
      <c r="F43" s="310"/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0"/>
      <c r="S43" s="310"/>
      <c r="T43" s="310"/>
      <c r="U43" s="310"/>
      <c r="V43" s="310"/>
      <c r="W43" s="310"/>
      <c r="X43" s="310"/>
      <c r="Y43" s="311"/>
      <c r="Z43" s="309" t="s">
        <v>6</v>
      </c>
      <c r="AA43" s="310"/>
      <c r="AB43" s="310"/>
      <c r="AC43" s="310"/>
      <c r="AD43" s="310"/>
      <c r="AE43" s="310"/>
      <c r="AF43" s="310"/>
      <c r="AG43" s="310"/>
      <c r="AH43" s="310"/>
      <c r="AI43" s="310"/>
      <c r="AJ43" s="310"/>
      <c r="AK43" s="310"/>
      <c r="AL43" s="310"/>
      <c r="AM43" s="310"/>
      <c r="AN43" s="310"/>
      <c r="AO43" s="310"/>
      <c r="AP43" s="310"/>
      <c r="AQ43" s="310"/>
      <c r="AR43" s="310"/>
      <c r="AS43" s="310"/>
      <c r="AT43" s="311"/>
      <c r="AU43" s="178"/>
      <c r="AV43" s="424" t="s">
        <v>18</v>
      </c>
      <c r="AW43" s="425"/>
      <c r="AX43" s="424" t="s">
        <v>19</v>
      </c>
      <c r="AY43" s="428"/>
      <c r="AZ43" s="428"/>
      <c r="BA43" s="327" t="s">
        <v>28</v>
      </c>
      <c r="BB43" s="327" t="s">
        <v>54</v>
      </c>
      <c r="BC43" s="327" t="s">
        <v>51</v>
      </c>
      <c r="BD43" s="328" t="s">
        <v>76</v>
      </c>
      <c r="BE43" s="328" t="s">
        <v>30</v>
      </c>
      <c r="BF43" s="328" t="s">
        <v>52</v>
      </c>
      <c r="BG43" s="328" t="s">
        <v>53</v>
      </c>
    </row>
    <row r="44" spans="1:59" ht="15" customHeight="1" thickBot="1">
      <c r="A44" s="306"/>
      <c r="B44" s="307"/>
      <c r="C44" s="308"/>
      <c r="D44" s="312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4"/>
      <c r="Z44" s="312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4"/>
      <c r="AU44" s="125"/>
      <c r="AV44" s="426"/>
      <c r="AW44" s="427"/>
      <c r="AX44" s="426"/>
      <c r="AY44" s="420"/>
      <c r="AZ44" s="420"/>
      <c r="BA44" s="327"/>
      <c r="BB44" s="327"/>
      <c r="BC44" s="327"/>
      <c r="BD44" s="328"/>
      <c r="BE44" s="328"/>
      <c r="BF44" s="328"/>
      <c r="BG44" s="328"/>
    </row>
    <row r="45" spans="1:59" ht="19.5" thickBot="1">
      <c r="A45" s="360" t="s">
        <v>73</v>
      </c>
      <c r="B45" s="360"/>
      <c r="C45" s="361"/>
      <c r="D45" s="364" t="s">
        <v>34</v>
      </c>
      <c r="E45" s="365"/>
      <c r="F45" s="365"/>
      <c r="G45" s="365"/>
      <c r="H45" s="365"/>
      <c r="I45" s="365"/>
      <c r="J45" s="365"/>
      <c r="K45" s="365"/>
      <c r="L45" s="365"/>
      <c r="M45" s="365"/>
      <c r="N45" s="365"/>
      <c r="O45" s="365"/>
      <c r="P45" s="365"/>
      <c r="Q45" s="366"/>
      <c r="R45" s="367" t="s">
        <v>36</v>
      </c>
      <c r="S45" s="368"/>
      <c r="T45" s="368"/>
      <c r="U45" s="368"/>
      <c r="V45" s="368"/>
      <c r="W45" s="368"/>
      <c r="X45" s="369"/>
      <c r="Y45" s="337" t="s">
        <v>25</v>
      </c>
      <c r="Z45" s="370" t="s">
        <v>26</v>
      </c>
      <c r="AA45" s="371" t="s">
        <v>7</v>
      </c>
      <c r="AB45" s="372" t="s">
        <v>46</v>
      </c>
      <c r="AC45" s="373"/>
      <c r="AD45" s="373"/>
      <c r="AE45" s="373"/>
      <c r="AF45" s="373"/>
      <c r="AG45" s="373"/>
      <c r="AH45" s="373"/>
      <c r="AI45" s="373"/>
      <c r="AJ45" s="373"/>
      <c r="AK45" s="373"/>
      <c r="AL45" s="373"/>
      <c r="AM45" s="373"/>
      <c r="AN45" s="373"/>
      <c r="AO45" s="373"/>
      <c r="AP45" s="373"/>
      <c r="AQ45" s="373"/>
      <c r="AR45" s="373"/>
      <c r="AS45" s="373"/>
      <c r="AT45" s="374"/>
      <c r="AU45" s="143"/>
      <c r="AV45" s="420"/>
      <c r="AW45" s="427"/>
      <c r="AX45" s="426"/>
      <c r="AY45" s="420"/>
      <c r="AZ45" s="420"/>
      <c r="BA45" s="327"/>
      <c r="BB45" s="327"/>
      <c r="BC45" s="327"/>
      <c r="BD45" s="328"/>
      <c r="BE45" s="328"/>
      <c r="BF45" s="328"/>
      <c r="BG45" s="328"/>
    </row>
    <row r="46" spans="1:59" ht="19.5" thickBot="1">
      <c r="A46" s="362"/>
      <c r="B46" s="362"/>
      <c r="C46" s="363"/>
      <c r="D46" s="375" t="s">
        <v>35</v>
      </c>
      <c r="E46" s="376"/>
      <c r="F46" s="376"/>
      <c r="G46" s="376"/>
      <c r="H46" s="376"/>
      <c r="I46" s="376"/>
      <c r="J46" s="377"/>
      <c r="K46" s="378" t="s">
        <v>45</v>
      </c>
      <c r="L46" s="379"/>
      <c r="M46" s="379"/>
      <c r="N46" s="379"/>
      <c r="O46" s="379"/>
      <c r="P46" s="379"/>
      <c r="Q46" s="380"/>
      <c r="R46" s="381" t="s">
        <v>37</v>
      </c>
      <c r="S46" s="382"/>
      <c r="T46" s="382"/>
      <c r="U46" s="382"/>
      <c r="V46" s="382"/>
      <c r="W46" s="382"/>
      <c r="X46" s="383"/>
      <c r="Y46" s="338"/>
      <c r="Z46" s="340"/>
      <c r="AA46" s="341"/>
      <c r="AB46" s="345"/>
      <c r="AC46" s="346"/>
      <c r="AD46" s="346"/>
      <c r="AE46" s="346"/>
      <c r="AF46" s="346"/>
      <c r="AG46" s="346"/>
      <c r="AH46" s="346"/>
      <c r="AI46" s="346"/>
      <c r="AJ46" s="346"/>
      <c r="AK46" s="346"/>
      <c r="AL46" s="346"/>
      <c r="AM46" s="346"/>
      <c r="AN46" s="346"/>
      <c r="AO46" s="346"/>
      <c r="AP46" s="346"/>
      <c r="AQ46" s="346"/>
      <c r="AR46" s="373"/>
      <c r="AS46" s="373"/>
      <c r="AT46" s="374"/>
      <c r="AU46" s="143"/>
      <c r="AV46" s="420"/>
      <c r="AW46" s="427"/>
      <c r="AX46" s="426"/>
      <c r="AY46" s="420"/>
      <c r="AZ46" s="420"/>
      <c r="BA46" s="327"/>
      <c r="BB46" s="327"/>
      <c r="BC46" s="327"/>
      <c r="BD46" s="328"/>
      <c r="BE46" s="328"/>
      <c r="BF46" s="328"/>
      <c r="BG46" s="328"/>
    </row>
    <row r="47" spans="1:59" ht="16.5" thickBot="1">
      <c r="A47" s="315" t="s">
        <v>33</v>
      </c>
      <c r="B47" s="326" t="s">
        <v>31</v>
      </c>
      <c r="C47" s="323" t="s">
        <v>32</v>
      </c>
      <c r="D47" s="322" t="s">
        <v>39</v>
      </c>
      <c r="E47" s="321" t="s">
        <v>38</v>
      </c>
      <c r="F47" s="349" t="s">
        <v>44</v>
      </c>
      <c r="G47" s="349"/>
      <c r="H47" s="349"/>
      <c r="I47" s="356"/>
      <c r="J47" s="357" t="s">
        <v>17</v>
      </c>
      <c r="K47" s="322" t="s">
        <v>39</v>
      </c>
      <c r="L47" s="321" t="s">
        <v>38</v>
      </c>
      <c r="M47" s="349" t="s">
        <v>44</v>
      </c>
      <c r="N47" s="349"/>
      <c r="O47" s="349"/>
      <c r="P47" s="356"/>
      <c r="Q47" s="357" t="s">
        <v>17</v>
      </c>
      <c r="R47" s="387" t="s">
        <v>39</v>
      </c>
      <c r="S47" s="389" t="s">
        <v>38</v>
      </c>
      <c r="T47" s="391" t="s">
        <v>44</v>
      </c>
      <c r="U47" s="391"/>
      <c r="V47" s="391"/>
      <c r="W47" s="392"/>
      <c r="X47" s="393" t="s">
        <v>17</v>
      </c>
      <c r="Y47" s="338"/>
      <c r="Z47" s="340"/>
      <c r="AA47" s="341"/>
      <c r="AB47" s="320" t="s">
        <v>8</v>
      </c>
      <c r="AC47" s="299"/>
      <c r="AD47" s="299" t="s">
        <v>9</v>
      </c>
      <c r="AE47" s="299"/>
      <c r="AF47" s="299" t="s">
        <v>10</v>
      </c>
      <c r="AG47" s="299"/>
      <c r="AH47" s="299" t="s">
        <v>11</v>
      </c>
      <c r="AI47" s="299"/>
      <c r="AJ47" s="299" t="s">
        <v>12</v>
      </c>
      <c r="AK47" s="299"/>
      <c r="AL47" s="299" t="s">
        <v>13</v>
      </c>
      <c r="AM47" s="299"/>
      <c r="AN47" s="299" t="s">
        <v>14</v>
      </c>
      <c r="AO47" s="299"/>
      <c r="AP47" s="299" t="s">
        <v>15</v>
      </c>
      <c r="AQ47" s="395"/>
      <c r="AR47" s="396" t="s">
        <v>16</v>
      </c>
      <c r="AS47" s="397"/>
      <c r="AT47" s="398"/>
      <c r="AU47" s="89"/>
      <c r="AV47" s="399" t="s">
        <v>47</v>
      </c>
      <c r="AW47" s="400"/>
      <c r="AX47" s="300" t="s">
        <v>50</v>
      </c>
      <c r="AY47" s="301"/>
      <c r="AZ47" s="302"/>
      <c r="BA47" s="519"/>
      <c r="BB47" s="327"/>
      <c r="BC47" s="327"/>
      <c r="BD47" s="328"/>
      <c r="BE47" s="328"/>
      <c r="BF47" s="328"/>
      <c r="BG47" s="328"/>
    </row>
    <row r="48" spans="1:59" ht="79.5" thickBot="1">
      <c r="A48" s="316"/>
      <c r="B48" s="315"/>
      <c r="C48" s="324"/>
      <c r="D48" s="384"/>
      <c r="E48" s="385"/>
      <c r="F48" s="80" t="s">
        <v>40</v>
      </c>
      <c r="G48" s="80" t="s">
        <v>41</v>
      </c>
      <c r="H48" s="80" t="s">
        <v>42</v>
      </c>
      <c r="I48" s="81" t="s">
        <v>43</v>
      </c>
      <c r="J48" s="386"/>
      <c r="K48" s="384"/>
      <c r="L48" s="385"/>
      <c r="M48" s="80" t="s">
        <v>40</v>
      </c>
      <c r="N48" s="80" t="s">
        <v>41</v>
      </c>
      <c r="O48" s="80" t="s">
        <v>56</v>
      </c>
      <c r="P48" s="81" t="s">
        <v>43</v>
      </c>
      <c r="Q48" s="386"/>
      <c r="R48" s="388"/>
      <c r="S48" s="390"/>
      <c r="T48" s="83" t="s">
        <v>40</v>
      </c>
      <c r="U48" s="83" t="s">
        <v>41</v>
      </c>
      <c r="V48" s="83" t="s">
        <v>57</v>
      </c>
      <c r="W48" s="84" t="s">
        <v>43</v>
      </c>
      <c r="X48" s="394"/>
      <c r="Y48" s="338"/>
      <c r="Z48" s="340"/>
      <c r="AA48" s="341"/>
      <c r="AB48" s="171" t="s">
        <v>3</v>
      </c>
      <c r="AC48" s="172" t="s">
        <v>4</v>
      </c>
      <c r="AD48" s="172" t="s">
        <v>3</v>
      </c>
      <c r="AE48" s="172" t="s">
        <v>4</v>
      </c>
      <c r="AF48" s="172" t="s">
        <v>3</v>
      </c>
      <c r="AG48" s="172" t="s">
        <v>4</v>
      </c>
      <c r="AH48" s="172" t="s">
        <v>3</v>
      </c>
      <c r="AI48" s="172" t="s">
        <v>4</v>
      </c>
      <c r="AJ48" s="172" t="s">
        <v>3</v>
      </c>
      <c r="AK48" s="172" t="s">
        <v>4</v>
      </c>
      <c r="AL48" s="172" t="s">
        <v>3</v>
      </c>
      <c r="AM48" s="172" t="s">
        <v>4</v>
      </c>
      <c r="AN48" s="172" t="s">
        <v>3</v>
      </c>
      <c r="AO48" s="172" t="s">
        <v>4</v>
      </c>
      <c r="AP48" s="172" t="s">
        <v>3</v>
      </c>
      <c r="AQ48" s="173" t="s">
        <v>4</v>
      </c>
      <c r="AR48" s="85" t="s">
        <v>3</v>
      </c>
      <c r="AS48" s="85" t="s">
        <v>4</v>
      </c>
      <c r="AT48" s="85" t="s">
        <v>17</v>
      </c>
      <c r="AU48" s="85" t="s">
        <v>70</v>
      </c>
      <c r="AV48" s="56" t="s">
        <v>48</v>
      </c>
      <c r="AW48" s="179" t="s">
        <v>49</v>
      </c>
      <c r="AX48" s="170" t="s">
        <v>67</v>
      </c>
      <c r="AY48" s="53" t="s">
        <v>68</v>
      </c>
      <c r="AZ48" s="57" t="s">
        <v>69</v>
      </c>
      <c r="BA48" s="519"/>
      <c r="BB48" s="327"/>
      <c r="BC48" s="327"/>
      <c r="BD48" s="328"/>
      <c r="BE48" s="328"/>
      <c r="BF48" s="328"/>
      <c r="BG48" s="328"/>
    </row>
    <row r="49" spans="1:59" ht="26.25" customHeight="1">
      <c r="A49" s="12">
        <v>1</v>
      </c>
      <c r="B49" s="30" t="s">
        <v>59</v>
      </c>
      <c r="C49" s="158">
        <v>4363029.3041689498</v>
      </c>
      <c r="D49" s="79">
        <v>438</v>
      </c>
      <c r="E49" s="73">
        <v>32</v>
      </c>
      <c r="F49" s="73">
        <v>1</v>
      </c>
      <c r="G49" s="73">
        <v>0</v>
      </c>
      <c r="H49" s="73">
        <v>6</v>
      </c>
      <c r="I49" s="74">
        <v>0</v>
      </c>
      <c r="J49" s="142">
        <f>D49+E49+F49+G49+H49+I49</f>
        <v>477</v>
      </c>
      <c r="K49" s="82">
        <v>465</v>
      </c>
      <c r="L49" s="73">
        <v>12</v>
      </c>
      <c r="M49" s="73">
        <v>1</v>
      </c>
      <c r="N49" s="73">
        <v>0</v>
      </c>
      <c r="O49" s="73">
        <v>24</v>
      </c>
      <c r="P49" s="74">
        <v>1</v>
      </c>
      <c r="Q49" s="142">
        <f>SUM(K49:P49)</f>
        <v>503</v>
      </c>
      <c r="R49" s="79">
        <v>348</v>
      </c>
      <c r="S49" s="73">
        <v>2</v>
      </c>
      <c r="T49" s="73">
        <v>0</v>
      </c>
      <c r="U49" s="73">
        <v>0</v>
      </c>
      <c r="V49" s="73">
        <v>16</v>
      </c>
      <c r="W49" s="74">
        <v>0</v>
      </c>
      <c r="X49" s="132">
        <f>SUM(R49:W49)</f>
        <v>366</v>
      </c>
      <c r="Y49" s="133">
        <f>J49+Q49+X49</f>
        <v>1346</v>
      </c>
      <c r="Z49" s="49">
        <v>1</v>
      </c>
      <c r="AA49" s="29" t="s">
        <v>59</v>
      </c>
      <c r="AB49" s="174">
        <v>9</v>
      </c>
      <c r="AC49" s="175">
        <v>5</v>
      </c>
      <c r="AD49" s="175">
        <v>25</v>
      </c>
      <c r="AE49" s="175">
        <v>51</v>
      </c>
      <c r="AF49" s="175">
        <v>152</v>
      </c>
      <c r="AG49" s="175">
        <v>168</v>
      </c>
      <c r="AH49" s="175">
        <v>123</v>
      </c>
      <c r="AI49" s="175">
        <v>113</v>
      </c>
      <c r="AJ49" s="175">
        <v>68</v>
      </c>
      <c r="AK49" s="175">
        <v>80</v>
      </c>
      <c r="AL49" s="175">
        <v>78</v>
      </c>
      <c r="AM49" s="175">
        <v>79</v>
      </c>
      <c r="AN49" s="175">
        <v>100</v>
      </c>
      <c r="AO49" s="175">
        <v>65</v>
      </c>
      <c r="AP49" s="175">
        <v>98</v>
      </c>
      <c r="AQ49" s="176">
        <v>83</v>
      </c>
      <c r="AR49" s="147">
        <f>AP49+AN49+AL49+AJ49+AH49+AF49+AD49+AB49</f>
        <v>653</v>
      </c>
      <c r="AS49" s="147">
        <f>AQ49+AO49+AM49+AK49+AI49+AG49+AE49+AC49</f>
        <v>644</v>
      </c>
      <c r="AT49" s="270">
        <f>SUM(AR49:AS49)</f>
        <v>1297</v>
      </c>
      <c r="AU49" s="261">
        <f>D49+E49+K49+L49+R49+S49</f>
        <v>1297</v>
      </c>
      <c r="AV49" s="94">
        <v>4151</v>
      </c>
      <c r="AW49" s="180">
        <v>465</v>
      </c>
      <c r="AX49" s="94">
        <v>8878</v>
      </c>
      <c r="AY49" s="7">
        <v>0</v>
      </c>
      <c r="AZ49" s="59">
        <v>95</v>
      </c>
      <c r="BA49" s="292">
        <f t="shared" ref="BA49:BA57" si="38">((D49+E49)*4)/(C49*0.00144)*100</f>
        <v>29.923144323327705</v>
      </c>
      <c r="BB49" s="8">
        <f>(D49+E49)/(J49+Q49)*100</f>
        <v>47.959183673469383</v>
      </c>
      <c r="BC49" s="8">
        <f>(4*AU49)/(C49*0.00272)*100</f>
        <v>43.716253277372253</v>
      </c>
      <c r="BD49" s="8">
        <f>(E49+F49+G49+H49+I49+L49+M49+N49+O49+P49+S49+T49+U49+V49+W49)/Y49*100</f>
        <v>7.0579494799405644</v>
      </c>
      <c r="BE49" s="8">
        <f>((D49+E49)*4)/(C49)*100000</f>
        <v>43.089327825591901</v>
      </c>
      <c r="BF49" s="8">
        <f>(AU49*4)/(C49)*100000</f>
        <v>118.90820891445254</v>
      </c>
      <c r="BG49" s="10">
        <f>AW49/AV49*100</f>
        <v>11.202119971091303</v>
      </c>
    </row>
    <row r="50" spans="1:59" ht="26.25" customHeight="1">
      <c r="A50" s="12">
        <v>2</v>
      </c>
      <c r="B50" s="30" t="s">
        <v>60</v>
      </c>
      <c r="C50" s="158">
        <v>9592537.9873951674</v>
      </c>
      <c r="D50" s="31">
        <v>887</v>
      </c>
      <c r="E50" s="6">
        <v>39</v>
      </c>
      <c r="F50" s="6">
        <v>14</v>
      </c>
      <c r="G50" s="6">
        <v>3</v>
      </c>
      <c r="H50" s="6">
        <v>40</v>
      </c>
      <c r="I50" s="64">
        <v>0</v>
      </c>
      <c r="J50" s="99">
        <f t="shared" ref="J50:J56" si="39">D50+E50+F50+G50+H50+I50</f>
        <v>983</v>
      </c>
      <c r="K50" s="11">
        <v>595</v>
      </c>
      <c r="L50" s="6">
        <v>0</v>
      </c>
      <c r="M50" s="6">
        <v>1</v>
      </c>
      <c r="N50" s="6">
        <v>0</v>
      </c>
      <c r="O50" s="6">
        <v>11</v>
      </c>
      <c r="P50" s="64">
        <v>1</v>
      </c>
      <c r="Q50" s="99">
        <f t="shared" ref="Q50:Q56" si="40">SUM(K50:P50)</f>
        <v>608</v>
      </c>
      <c r="R50" s="31">
        <v>503</v>
      </c>
      <c r="S50" s="6">
        <v>3</v>
      </c>
      <c r="T50" s="6">
        <v>2</v>
      </c>
      <c r="U50" s="6">
        <v>0</v>
      </c>
      <c r="V50" s="6">
        <v>4</v>
      </c>
      <c r="W50" s="64">
        <v>1</v>
      </c>
      <c r="X50" s="134">
        <f t="shared" ref="X50:X57" si="41">SUM(R50:W50)</f>
        <v>513</v>
      </c>
      <c r="Y50" s="99">
        <f t="shared" ref="Y50:Y56" si="42">J50+Q50+X50</f>
        <v>2104</v>
      </c>
      <c r="Z50" s="49">
        <v>2</v>
      </c>
      <c r="AA50" s="29" t="s">
        <v>60</v>
      </c>
      <c r="AB50" s="31">
        <v>99</v>
      </c>
      <c r="AC50" s="6">
        <v>77</v>
      </c>
      <c r="AD50" s="6">
        <v>67</v>
      </c>
      <c r="AE50" s="6">
        <v>104</v>
      </c>
      <c r="AF50" s="6">
        <v>146</v>
      </c>
      <c r="AG50" s="6">
        <v>225</v>
      </c>
      <c r="AH50" s="6">
        <v>135</v>
      </c>
      <c r="AI50" s="6">
        <v>203</v>
      </c>
      <c r="AJ50" s="6">
        <v>87</v>
      </c>
      <c r="AK50" s="6">
        <v>167</v>
      </c>
      <c r="AL50" s="6">
        <v>122</v>
      </c>
      <c r="AM50" s="6">
        <v>125</v>
      </c>
      <c r="AN50" s="6">
        <v>121</v>
      </c>
      <c r="AO50" s="6">
        <v>131</v>
      </c>
      <c r="AP50" s="6">
        <v>133</v>
      </c>
      <c r="AQ50" s="177">
        <v>85</v>
      </c>
      <c r="AR50" s="144">
        <f t="shared" ref="AR50:AR57" si="43">AP50+AN50+AL50+AJ50+AH50+AF50+AD50+AB50</f>
        <v>910</v>
      </c>
      <c r="AS50" s="144">
        <f t="shared" ref="AS50:AS57" si="44">AQ50+AO50+AM50+AK50+AI50+AG50+AE50+AC50</f>
        <v>1117</v>
      </c>
      <c r="AT50" s="258">
        <f t="shared" ref="AT50:AT57" si="45">SUM(AR50:AS50)</f>
        <v>2027</v>
      </c>
      <c r="AU50" s="261">
        <f t="shared" ref="AU50:AU57" si="46">D50+E50+K50+L50+R50+S50</f>
        <v>2027</v>
      </c>
      <c r="AV50" s="94">
        <v>7556</v>
      </c>
      <c r="AW50" s="180">
        <v>1029</v>
      </c>
      <c r="AX50" s="94">
        <v>0</v>
      </c>
      <c r="AY50" s="7">
        <v>117</v>
      </c>
      <c r="AZ50" s="59">
        <v>13</v>
      </c>
      <c r="BA50" s="292">
        <f t="shared" si="38"/>
        <v>26.814824456282434</v>
      </c>
      <c r="BB50" s="8">
        <f t="shared" ref="BB50:BB57" si="47">(D50+E50)/(J50+Q50)*100</f>
        <v>58.20238843494657</v>
      </c>
      <c r="BC50" s="8">
        <f t="shared" ref="BC50:BC56" si="48">(4*AU50)/(C50*0.00272)*100</f>
        <v>31.075012231988335</v>
      </c>
      <c r="BD50" s="8">
        <f t="shared" ref="BD50:BD57" si="49">(E50+F50+G50+H50+I50+L50+M50+N50+O50+P50+S50+T50+U50+V50+W50)/Y50*100</f>
        <v>5.6558935361216731</v>
      </c>
      <c r="BE50" s="8">
        <f t="shared" ref="BE50:BE57" si="50">((D50+E50)*4)/(C50)*100000</f>
        <v>38.613347217046702</v>
      </c>
      <c r="BF50" s="8">
        <f t="shared" ref="BF50:BF57" si="51">(AU50*4)/(C50)*100000</f>
        <v>84.524033271008278</v>
      </c>
      <c r="BG50" s="10">
        <f t="shared" ref="BG50:BG57" si="52">AW50/AV50*100</f>
        <v>13.618316569613553</v>
      </c>
    </row>
    <row r="51" spans="1:59" ht="26.25" customHeight="1">
      <c r="A51" s="12">
        <v>3</v>
      </c>
      <c r="B51" s="30" t="s">
        <v>61</v>
      </c>
      <c r="C51" s="159">
        <v>4339537.4267906398</v>
      </c>
      <c r="D51" s="31">
        <v>299</v>
      </c>
      <c r="E51" s="6">
        <v>35</v>
      </c>
      <c r="F51" s="6">
        <v>7</v>
      </c>
      <c r="G51" s="6">
        <v>1</v>
      </c>
      <c r="H51" s="6">
        <v>0</v>
      </c>
      <c r="I51" s="64">
        <v>0</v>
      </c>
      <c r="J51" s="99">
        <f t="shared" si="39"/>
        <v>342</v>
      </c>
      <c r="K51" s="11">
        <v>284</v>
      </c>
      <c r="L51" s="6">
        <v>0</v>
      </c>
      <c r="M51" s="6">
        <v>0</v>
      </c>
      <c r="N51" s="6">
        <v>0</v>
      </c>
      <c r="O51" s="6">
        <v>32</v>
      </c>
      <c r="P51" s="64">
        <v>0</v>
      </c>
      <c r="Q51" s="99">
        <f t="shared" si="40"/>
        <v>316</v>
      </c>
      <c r="R51" s="31">
        <v>277</v>
      </c>
      <c r="S51" s="6">
        <v>2</v>
      </c>
      <c r="T51" s="6">
        <v>0</v>
      </c>
      <c r="U51" s="6">
        <v>0</v>
      </c>
      <c r="V51" s="6">
        <v>13</v>
      </c>
      <c r="W51" s="64">
        <v>0</v>
      </c>
      <c r="X51" s="134">
        <f t="shared" si="41"/>
        <v>292</v>
      </c>
      <c r="Y51" s="99">
        <f t="shared" si="42"/>
        <v>950</v>
      </c>
      <c r="Z51" s="49">
        <v>3</v>
      </c>
      <c r="AA51" s="29" t="s">
        <v>61</v>
      </c>
      <c r="AB51" s="31">
        <v>68</v>
      </c>
      <c r="AC51" s="6">
        <v>71</v>
      </c>
      <c r="AD51" s="6">
        <v>55</v>
      </c>
      <c r="AE51" s="6">
        <v>64</v>
      </c>
      <c r="AF51" s="6">
        <v>67</v>
      </c>
      <c r="AG51" s="6">
        <v>83</v>
      </c>
      <c r="AH51" s="6">
        <v>72</v>
      </c>
      <c r="AI51" s="6">
        <v>79</v>
      </c>
      <c r="AJ51" s="6">
        <v>35</v>
      </c>
      <c r="AK51" s="6">
        <v>59</v>
      </c>
      <c r="AL51" s="6">
        <v>40</v>
      </c>
      <c r="AM51" s="6">
        <v>50</v>
      </c>
      <c r="AN51" s="6">
        <v>41</v>
      </c>
      <c r="AO51" s="6">
        <v>50</v>
      </c>
      <c r="AP51" s="6">
        <v>36</v>
      </c>
      <c r="AQ51" s="177">
        <v>27</v>
      </c>
      <c r="AR51" s="144">
        <v>36</v>
      </c>
      <c r="AS51" s="144">
        <v>27</v>
      </c>
      <c r="AT51" s="258">
        <f t="shared" si="45"/>
        <v>63</v>
      </c>
      <c r="AU51" s="261">
        <f t="shared" si="46"/>
        <v>897</v>
      </c>
      <c r="AV51" s="94">
        <v>1811</v>
      </c>
      <c r="AW51" s="180">
        <v>630</v>
      </c>
      <c r="AX51" s="94">
        <v>0</v>
      </c>
      <c r="AY51" s="7">
        <v>138</v>
      </c>
      <c r="AZ51" s="59">
        <v>15</v>
      </c>
      <c r="BA51" s="292">
        <f t="shared" si="38"/>
        <v>21.379646873190527</v>
      </c>
      <c r="BB51" s="8">
        <f t="shared" si="47"/>
        <v>50.759878419452889</v>
      </c>
      <c r="BC51" s="8">
        <f t="shared" si="48"/>
        <v>30.397655725126306</v>
      </c>
      <c r="BD51" s="8">
        <f t="shared" si="49"/>
        <v>9.4736842105263168</v>
      </c>
      <c r="BE51" s="8">
        <f t="shared" si="50"/>
        <v>30.786691497394362</v>
      </c>
      <c r="BF51" s="8">
        <f t="shared" si="51"/>
        <v>82.68162357234354</v>
      </c>
      <c r="BG51" s="10">
        <f t="shared" si="52"/>
        <v>34.787410270568749</v>
      </c>
    </row>
    <row r="52" spans="1:59" ht="26.25" customHeight="1">
      <c r="A52" s="12">
        <v>4</v>
      </c>
      <c r="B52" s="30" t="s">
        <v>62</v>
      </c>
      <c r="C52" s="158">
        <v>1241986.2817792145</v>
      </c>
      <c r="D52" s="31">
        <v>67</v>
      </c>
      <c r="E52" s="6">
        <v>2</v>
      </c>
      <c r="F52" s="6">
        <v>1</v>
      </c>
      <c r="G52" s="6">
        <v>0</v>
      </c>
      <c r="H52" s="6">
        <v>1</v>
      </c>
      <c r="I52" s="64">
        <v>0</v>
      </c>
      <c r="J52" s="99">
        <f t="shared" si="39"/>
        <v>71</v>
      </c>
      <c r="K52" s="11">
        <v>196</v>
      </c>
      <c r="L52" s="6">
        <v>0</v>
      </c>
      <c r="M52" s="6">
        <v>0</v>
      </c>
      <c r="N52" s="6">
        <v>0</v>
      </c>
      <c r="O52" s="6">
        <v>34</v>
      </c>
      <c r="P52" s="64">
        <v>0</v>
      </c>
      <c r="Q52" s="99">
        <f t="shared" si="40"/>
        <v>230</v>
      </c>
      <c r="R52" s="31">
        <v>101</v>
      </c>
      <c r="S52" s="6">
        <v>0</v>
      </c>
      <c r="T52" s="6">
        <v>0</v>
      </c>
      <c r="U52" s="6">
        <v>0</v>
      </c>
      <c r="V52" s="6">
        <v>13</v>
      </c>
      <c r="W52" s="64">
        <v>0</v>
      </c>
      <c r="X52" s="134">
        <f t="shared" si="41"/>
        <v>114</v>
      </c>
      <c r="Y52" s="99">
        <f t="shared" si="42"/>
        <v>415</v>
      </c>
      <c r="Z52" s="49">
        <v>4</v>
      </c>
      <c r="AA52" s="29" t="s">
        <v>62</v>
      </c>
      <c r="AB52" s="31">
        <v>34</v>
      </c>
      <c r="AC52" s="6">
        <v>32</v>
      </c>
      <c r="AD52" s="6">
        <v>29</v>
      </c>
      <c r="AE52" s="6">
        <v>21</v>
      </c>
      <c r="AF52" s="6">
        <v>32</v>
      </c>
      <c r="AG52" s="6">
        <v>44</v>
      </c>
      <c r="AH52" s="6">
        <v>19</v>
      </c>
      <c r="AI52" s="6">
        <v>38</v>
      </c>
      <c r="AJ52" s="6">
        <v>12</v>
      </c>
      <c r="AK52" s="6">
        <v>23</v>
      </c>
      <c r="AL52" s="6">
        <v>9</v>
      </c>
      <c r="AM52" s="6">
        <v>12</v>
      </c>
      <c r="AN52" s="6">
        <v>13</v>
      </c>
      <c r="AO52" s="6">
        <v>16</v>
      </c>
      <c r="AP52" s="6">
        <v>17</v>
      </c>
      <c r="AQ52" s="177">
        <v>15</v>
      </c>
      <c r="AR52" s="144">
        <f t="shared" si="43"/>
        <v>165</v>
      </c>
      <c r="AS52" s="144">
        <f t="shared" si="44"/>
        <v>201</v>
      </c>
      <c r="AT52" s="258">
        <f t="shared" si="45"/>
        <v>366</v>
      </c>
      <c r="AU52" s="261">
        <f t="shared" si="46"/>
        <v>366</v>
      </c>
      <c r="AV52" s="94">
        <v>564</v>
      </c>
      <c r="AW52" s="180">
        <v>71</v>
      </c>
      <c r="AX52" s="94">
        <v>1265</v>
      </c>
      <c r="AY52" s="7">
        <v>497</v>
      </c>
      <c r="AZ52" s="59">
        <v>17</v>
      </c>
      <c r="BA52" s="292">
        <f t="shared" si="38"/>
        <v>15.432269218955744</v>
      </c>
      <c r="BB52" s="8">
        <f t="shared" si="47"/>
        <v>22.923588039867109</v>
      </c>
      <c r="BC52" s="8">
        <f t="shared" si="48"/>
        <v>43.336653714612289</v>
      </c>
      <c r="BD52" s="8">
        <f t="shared" si="49"/>
        <v>12.289156626506024</v>
      </c>
      <c r="BE52" s="8">
        <f t="shared" si="50"/>
        <v>22.222467675296269</v>
      </c>
      <c r="BF52" s="8">
        <f t="shared" si="51"/>
        <v>117.87569810374544</v>
      </c>
      <c r="BG52" s="10">
        <f t="shared" si="52"/>
        <v>12.588652482269502</v>
      </c>
    </row>
    <row r="53" spans="1:59" ht="26.25" customHeight="1">
      <c r="A53" s="12">
        <v>5</v>
      </c>
      <c r="B53" s="30" t="s">
        <v>63</v>
      </c>
      <c r="C53" s="158">
        <v>24767363.17560111</v>
      </c>
      <c r="D53" s="31">
        <v>3413</v>
      </c>
      <c r="E53" s="6">
        <v>292</v>
      </c>
      <c r="F53" s="6">
        <v>38</v>
      </c>
      <c r="G53" s="6">
        <v>12</v>
      </c>
      <c r="H53" s="6">
        <v>17</v>
      </c>
      <c r="I53" s="64">
        <v>3</v>
      </c>
      <c r="J53" s="99">
        <f t="shared" si="39"/>
        <v>3775</v>
      </c>
      <c r="K53" s="11">
        <v>3173</v>
      </c>
      <c r="L53" s="6">
        <v>16</v>
      </c>
      <c r="M53" s="6">
        <v>0</v>
      </c>
      <c r="N53" s="6">
        <v>1</v>
      </c>
      <c r="O53" s="6">
        <v>1</v>
      </c>
      <c r="P53" s="64">
        <v>1</v>
      </c>
      <c r="Q53" s="99">
        <f t="shared" si="40"/>
        <v>3192</v>
      </c>
      <c r="R53" s="31">
        <v>3690</v>
      </c>
      <c r="S53" s="6">
        <v>10</v>
      </c>
      <c r="T53" s="6">
        <v>0</v>
      </c>
      <c r="U53" s="6">
        <v>0</v>
      </c>
      <c r="V53" s="6">
        <v>8</v>
      </c>
      <c r="W53" s="64">
        <v>1</v>
      </c>
      <c r="X53" s="134">
        <f t="shared" si="41"/>
        <v>3709</v>
      </c>
      <c r="Y53" s="99">
        <f t="shared" si="42"/>
        <v>10676</v>
      </c>
      <c r="Z53" s="49">
        <v>5</v>
      </c>
      <c r="AA53" s="29" t="s">
        <v>63</v>
      </c>
      <c r="AB53" s="31">
        <v>477</v>
      </c>
      <c r="AC53" s="6">
        <v>377</v>
      </c>
      <c r="AD53" s="6">
        <v>920</v>
      </c>
      <c r="AE53" s="6">
        <v>988</v>
      </c>
      <c r="AF53" s="6">
        <v>1157</v>
      </c>
      <c r="AG53" s="6">
        <v>1484</v>
      </c>
      <c r="AH53" s="6">
        <v>688</v>
      </c>
      <c r="AI53" s="6">
        <v>927</v>
      </c>
      <c r="AJ53" s="6">
        <v>477</v>
      </c>
      <c r="AK53" s="6">
        <v>527</v>
      </c>
      <c r="AL53" s="6">
        <v>450</v>
      </c>
      <c r="AM53" s="6">
        <v>471</v>
      </c>
      <c r="AN53" s="6">
        <v>446</v>
      </c>
      <c r="AO53" s="6">
        <v>400</v>
      </c>
      <c r="AP53" s="6">
        <v>482</v>
      </c>
      <c r="AQ53" s="177">
        <v>323</v>
      </c>
      <c r="AR53" s="144">
        <f t="shared" si="43"/>
        <v>5097</v>
      </c>
      <c r="AS53" s="144">
        <f t="shared" si="44"/>
        <v>5497</v>
      </c>
      <c r="AT53" s="258">
        <f t="shared" si="45"/>
        <v>10594</v>
      </c>
      <c r="AU53" s="261">
        <f t="shared" si="46"/>
        <v>10594</v>
      </c>
      <c r="AV53" s="94">
        <v>6579</v>
      </c>
      <c r="AW53" s="180">
        <v>3549</v>
      </c>
      <c r="AX53" s="94">
        <v>0</v>
      </c>
      <c r="AY53" s="7">
        <v>907</v>
      </c>
      <c r="AZ53" s="59">
        <v>59</v>
      </c>
      <c r="BA53" s="292">
        <f t="shared" si="38"/>
        <v>41.553340150497817</v>
      </c>
      <c r="BB53" s="8">
        <f t="shared" si="47"/>
        <v>53.179273718960815</v>
      </c>
      <c r="BC53" s="8">
        <f t="shared" si="48"/>
        <v>62.902989124225826</v>
      </c>
      <c r="BD53" s="8">
        <f t="shared" si="49"/>
        <v>3.7467216185837393</v>
      </c>
      <c r="BE53" s="8">
        <f t="shared" si="50"/>
        <v>59.836809816716858</v>
      </c>
      <c r="BF53" s="8">
        <f t="shared" si="51"/>
        <v>171.0961304178943</v>
      </c>
      <c r="BG53" s="10">
        <f t="shared" si="52"/>
        <v>53.94436844505244</v>
      </c>
    </row>
    <row r="54" spans="1:59" ht="26.25" customHeight="1">
      <c r="A54" s="12">
        <v>6</v>
      </c>
      <c r="B54" s="30" t="s">
        <v>64</v>
      </c>
      <c r="C54" s="158">
        <v>97261831.088788718</v>
      </c>
      <c r="D54" s="31">
        <v>18849</v>
      </c>
      <c r="E54" s="6">
        <v>1211</v>
      </c>
      <c r="F54" s="6">
        <v>109</v>
      </c>
      <c r="G54" s="6">
        <v>158</v>
      </c>
      <c r="H54" s="6">
        <v>145</v>
      </c>
      <c r="I54" s="64">
        <v>19</v>
      </c>
      <c r="J54" s="99">
        <f t="shared" si="39"/>
        <v>20491</v>
      </c>
      <c r="K54" s="11">
        <v>20416</v>
      </c>
      <c r="L54" s="6">
        <v>256</v>
      </c>
      <c r="M54" s="6">
        <v>7</v>
      </c>
      <c r="N54" s="6">
        <v>44</v>
      </c>
      <c r="O54" s="6">
        <v>114</v>
      </c>
      <c r="P54" s="64">
        <v>71</v>
      </c>
      <c r="Q54" s="99">
        <f t="shared" si="40"/>
        <v>20908</v>
      </c>
      <c r="R54" s="31">
        <v>7484</v>
      </c>
      <c r="S54" s="6">
        <v>73</v>
      </c>
      <c r="T54" s="6">
        <v>4</v>
      </c>
      <c r="U54" s="6">
        <v>22</v>
      </c>
      <c r="V54" s="6">
        <v>71</v>
      </c>
      <c r="W54" s="64">
        <v>8</v>
      </c>
      <c r="X54" s="134">
        <f t="shared" si="41"/>
        <v>7662</v>
      </c>
      <c r="Y54" s="99">
        <f t="shared" si="42"/>
        <v>49061</v>
      </c>
      <c r="Z54" s="49">
        <v>6</v>
      </c>
      <c r="AA54" s="29" t="s">
        <v>64</v>
      </c>
      <c r="AB54" s="31">
        <v>194</v>
      </c>
      <c r="AC54" s="6">
        <v>173</v>
      </c>
      <c r="AD54" s="6">
        <v>1049</v>
      </c>
      <c r="AE54" s="6">
        <v>1510</v>
      </c>
      <c r="AF54" s="6">
        <v>4614</v>
      </c>
      <c r="AG54" s="6">
        <v>5950</v>
      </c>
      <c r="AH54" s="6">
        <v>4447</v>
      </c>
      <c r="AI54" s="6">
        <v>4834</v>
      </c>
      <c r="AJ54" s="6">
        <v>4097</v>
      </c>
      <c r="AK54" s="6">
        <v>4151</v>
      </c>
      <c r="AL54" s="6">
        <v>3778</v>
      </c>
      <c r="AM54" s="6">
        <v>3160</v>
      </c>
      <c r="AN54" s="6">
        <v>3330</v>
      </c>
      <c r="AO54" s="6">
        <v>2351</v>
      </c>
      <c r="AP54" s="6">
        <v>2887</v>
      </c>
      <c r="AQ54" s="177">
        <v>1764</v>
      </c>
      <c r="AR54" s="144">
        <f t="shared" si="43"/>
        <v>24396</v>
      </c>
      <c r="AS54" s="144">
        <f t="shared" si="44"/>
        <v>23893</v>
      </c>
      <c r="AT54" s="258">
        <f t="shared" si="45"/>
        <v>48289</v>
      </c>
      <c r="AU54" s="261">
        <f t="shared" si="46"/>
        <v>48289</v>
      </c>
      <c r="AV54" s="58">
        <v>165360</v>
      </c>
      <c r="AW54" s="180">
        <v>21592</v>
      </c>
      <c r="AX54" s="94">
        <v>58840</v>
      </c>
      <c r="AY54" s="7">
        <v>21100</v>
      </c>
      <c r="AZ54" s="59">
        <v>397</v>
      </c>
      <c r="BA54" s="292">
        <f t="shared" si="38"/>
        <v>57.290945069041868</v>
      </c>
      <c r="BB54" s="8">
        <f t="shared" si="47"/>
        <v>48.455276697504772</v>
      </c>
      <c r="BC54" s="8">
        <f t="shared" si="48"/>
        <v>73.012439205766995</v>
      </c>
      <c r="BD54" s="8">
        <f t="shared" si="49"/>
        <v>4.7125007643545791</v>
      </c>
      <c r="BE54" s="8">
        <f t="shared" si="50"/>
        <v>82.498960899420283</v>
      </c>
      <c r="BF54" s="8">
        <f t="shared" si="51"/>
        <v>198.59383463968621</v>
      </c>
      <c r="BG54" s="10">
        <f t="shared" si="52"/>
        <v>13.057571359458153</v>
      </c>
    </row>
    <row r="55" spans="1:59" ht="26.25" customHeight="1">
      <c r="A55" s="12">
        <v>7</v>
      </c>
      <c r="B55" s="30" t="s">
        <v>65</v>
      </c>
      <c r="C55" s="158">
        <v>43365989.411678582</v>
      </c>
      <c r="D55" s="31">
        <v>6120</v>
      </c>
      <c r="E55" s="6">
        <v>565</v>
      </c>
      <c r="F55" s="6">
        <v>139</v>
      </c>
      <c r="G55" s="6">
        <v>106</v>
      </c>
      <c r="H55" s="6">
        <v>496</v>
      </c>
      <c r="I55" s="64">
        <v>6</v>
      </c>
      <c r="J55" s="99">
        <f t="shared" si="39"/>
        <v>7432</v>
      </c>
      <c r="K55" s="11">
        <v>4865</v>
      </c>
      <c r="L55" s="6">
        <v>61</v>
      </c>
      <c r="M55" s="6">
        <v>0</v>
      </c>
      <c r="N55" s="6">
        <v>11</v>
      </c>
      <c r="O55" s="6">
        <v>174</v>
      </c>
      <c r="P55" s="64">
        <v>2</v>
      </c>
      <c r="Q55" s="99">
        <f t="shared" si="40"/>
        <v>5113</v>
      </c>
      <c r="R55" s="31">
        <v>2148</v>
      </c>
      <c r="S55" s="6">
        <v>35</v>
      </c>
      <c r="T55" s="6">
        <v>3</v>
      </c>
      <c r="U55" s="6">
        <v>4</v>
      </c>
      <c r="V55" s="6">
        <v>134</v>
      </c>
      <c r="W55" s="64">
        <v>1</v>
      </c>
      <c r="X55" s="134">
        <f t="shared" si="41"/>
        <v>2325</v>
      </c>
      <c r="Y55" s="99">
        <f t="shared" si="42"/>
        <v>14870</v>
      </c>
      <c r="Z55" s="49">
        <v>7</v>
      </c>
      <c r="AA55" s="29" t="s">
        <v>65</v>
      </c>
      <c r="AB55" s="31">
        <v>615</v>
      </c>
      <c r="AC55" s="6">
        <v>509</v>
      </c>
      <c r="AD55" s="6">
        <v>511</v>
      </c>
      <c r="AE55" s="6">
        <v>635</v>
      </c>
      <c r="AF55" s="6">
        <v>1528</v>
      </c>
      <c r="AG55" s="6">
        <v>1783</v>
      </c>
      <c r="AH55" s="6">
        <v>1263</v>
      </c>
      <c r="AI55" s="6">
        <v>1393</v>
      </c>
      <c r="AJ55" s="6">
        <v>997</v>
      </c>
      <c r="AK55" s="6">
        <v>866</v>
      </c>
      <c r="AL55" s="6">
        <v>1021</v>
      </c>
      <c r="AM55" s="6">
        <v>606</v>
      </c>
      <c r="AN55" s="6">
        <v>818</v>
      </c>
      <c r="AO55" s="6">
        <v>413</v>
      </c>
      <c r="AP55" s="6">
        <v>541</v>
      </c>
      <c r="AQ55" s="177">
        <v>295</v>
      </c>
      <c r="AR55" s="144">
        <f t="shared" si="43"/>
        <v>7294</v>
      </c>
      <c r="AS55" s="144">
        <f t="shared" si="44"/>
        <v>6500</v>
      </c>
      <c r="AT55" s="258">
        <f t="shared" si="45"/>
        <v>13794</v>
      </c>
      <c r="AU55" s="261">
        <f t="shared" si="46"/>
        <v>13794</v>
      </c>
      <c r="AV55" s="94">
        <v>43501</v>
      </c>
      <c r="AW55" s="180">
        <v>7391</v>
      </c>
      <c r="AX55" s="94">
        <v>23336</v>
      </c>
      <c r="AY55" s="7">
        <v>3604</v>
      </c>
      <c r="AZ55" s="59">
        <v>333</v>
      </c>
      <c r="BA55" s="292">
        <f t="shared" si="38"/>
        <v>42.820294651097342</v>
      </c>
      <c r="BB55" s="8">
        <f t="shared" si="47"/>
        <v>53.288162614587485</v>
      </c>
      <c r="BC55" s="8">
        <f t="shared" si="48"/>
        <v>46.776965988430028</v>
      </c>
      <c r="BD55" s="8">
        <f t="shared" si="49"/>
        <v>11.68123739071957</v>
      </c>
      <c r="BE55" s="8">
        <f t="shared" si="50"/>
        <v>61.661224297580183</v>
      </c>
      <c r="BF55" s="8">
        <f t="shared" si="51"/>
        <v>127.23334748852967</v>
      </c>
      <c r="BG55" s="10">
        <f t="shared" si="52"/>
        <v>16.990414013470957</v>
      </c>
    </row>
    <row r="56" spans="1:59" ht="33.75" customHeight="1" thickBot="1">
      <c r="A56" s="34">
        <v>8</v>
      </c>
      <c r="B56" s="39" t="s">
        <v>66</v>
      </c>
      <c r="C56" s="160">
        <v>1141349</v>
      </c>
      <c r="D56" s="36">
        <v>94</v>
      </c>
      <c r="E56" s="37">
        <v>6</v>
      </c>
      <c r="F56" s="37">
        <v>0</v>
      </c>
      <c r="G56" s="37">
        <v>0</v>
      </c>
      <c r="H56" s="37">
        <v>1</v>
      </c>
      <c r="I56" s="65">
        <v>0</v>
      </c>
      <c r="J56" s="100">
        <f t="shared" si="39"/>
        <v>101</v>
      </c>
      <c r="K56" s="38">
        <v>88</v>
      </c>
      <c r="L56" s="37">
        <v>2</v>
      </c>
      <c r="M56" s="37">
        <v>2</v>
      </c>
      <c r="N56" s="37">
        <v>0</v>
      </c>
      <c r="O56" s="37">
        <v>1</v>
      </c>
      <c r="P56" s="65">
        <v>0</v>
      </c>
      <c r="Q56" s="100">
        <f t="shared" si="40"/>
        <v>93</v>
      </c>
      <c r="R56" s="36">
        <v>156</v>
      </c>
      <c r="S56" s="37">
        <v>0</v>
      </c>
      <c r="T56" s="37">
        <v>0</v>
      </c>
      <c r="U56" s="37">
        <v>1</v>
      </c>
      <c r="V56" s="37">
        <v>4</v>
      </c>
      <c r="W56" s="65">
        <v>0</v>
      </c>
      <c r="X56" s="135">
        <f t="shared" si="41"/>
        <v>161</v>
      </c>
      <c r="Y56" s="100">
        <f t="shared" si="42"/>
        <v>355</v>
      </c>
      <c r="Z56" s="50">
        <v>8</v>
      </c>
      <c r="AA56" s="35" t="s">
        <v>66</v>
      </c>
      <c r="AB56" s="36">
        <v>7</v>
      </c>
      <c r="AC56" s="37">
        <v>2</v>
      </c>
      <c r="AD56" s="37">
        <v>11</v>
      </c>
      <c r="AE56" s="37">
        <v>26</v>
      </c>
      <c r="AF56" s="37">
        <v>43</v>
      </c>
      <c r="AG56" s="37">
        <v>44</v>
      </c>
      <c r="AH56" s="37">
        <v>33</v>
      </c>
      <c r="AI56" s="37">
        <v>31</v>
      </c>
      <c r="AJ56" s="37">
        <v>21</v>
      </c>
      <c r="AK56" s="37">
        <v>19</v>
      </c>
      <c r="AL56" s="37">
        <v>29</v>
      </c>
      <c r="AM56" s="37">
        <v>14</v>
      </c>
      <c r="AN56" s="37">
        <v>20</v>
      </c>
      <c r="AO56" s="37">
        <v>16</v>
      </c>
      <c r="AP56" s="37">
        <v>20</v>
      </c>
      <c r="AQ56" s="207">
        <v>10</v>
      </c>
      <c r="AR56" s="145">
        <f t="shared" si="43"/>
        <v>184</v>
      </c>
      <c r="AS56" s="145">
        <f t="shared" si="44"/>
        <v>162</v>
      </c>
      <c r="AT56" s="259">
        <f t="shared" si="45"/>
        <v>346</v>
      </c>
      <c r="AU56" s="262">
        <f t="shared" si="46"/>
        <v>346</v>
      </c>
      <c r="AV56" s="95">
        <v>965</v>
      </c>
      <c r="AW56" s="216">
        <v>92</v>
      </c>
      <c r="AX56" s="95">
        <v>158</v>
      </c>
      <c r="AY56" s="40">
        <v>0</v>
      </c>
      <c r="AZ56" s="60">
        <v>0</v>
      </c>
      <c r="BA56" s="293">
        <f t="shared" si="38"/>
        <v>24.337672156174648</v>
      </c>
      <c r="BB56" s="42">
        <f t="shared" si="47"/>
        <v>51.546391752577314</v>
      </c>
      <c r="BC56" s="8">
        <f t="shared" si="48"/>
        <v>44.580888879016378</v>
      </c>
      <c r="BD56" s="42">
        <f t="shared" si="49"/>
        <v>4.788732394366197</v>
      </c>
      <c r="BE56" s="42">
        <f t="shared" si="50"/>
        <v>35.046247904891494</v>
      </c>
      <c r="BF56" s="42">
        <f t="shared" si="51"/>
        <v>121.26001775092456</v>
      </c>
      <c r="BG56" s="44">
        <f t="shared" si="52"/>
        <v>9.5336787564766841</v>
      </c>
    </row>
    <row r="57" spans="1:59" ht="30" customHeight="1" thickBot="1">
      <c r="A57" s="296" t="s">
        <v>58</v>
      </c>
      <c r="B57" s="296"/>
      <c r="C57" s="209">
        <f t="shared" ref="C57:I57" si="53">SUM(C49:C56)</f>
        <v>186073623.67620239</v>
      </c>
      <c r="D57" s="210">
        <f t="shared" si="53"/>
        <v>30167</v>
      </c>
      <c r="E57" s="210">
        <f t="shared" si="53"/>
        <v>2182</v>
      </c>
      <c r="F57" s="210">
        <f t="shared" si="53"/>
        <v>309</v>
      </c>
      <c r="G57" s="210">
        <f t="shared" si="53"/>
        <v>280</v>
      </c>
      <c r="H57" s="210">
        <f t="shared" si="53"/>
        <v>706</v>
      </c>
      <c r="I57" s="210">
        <f t="shared" si="53"/>
        <v>28</v>
      </c>
      <c r="J57" s="101">
        <f t="shared" ref="J57" si="54">D57+E57+F57+G57+H57+I57</f>
        <v>33672</v>
      </c>
      <c r="K57" s="210">
        <f t="shared" ref="K57:P57" si="55">SUM(K49:K56)</f>
        <v>30082</v>
      </c>
      <c r="L57" s="210">
        <f t="shared" si="55"/>
        <v>347</v>
      </c>
      <c r="M57" s="210">
        <f t="shared" si="55"/>
        <v>11</v>
      </c>
      <c r="N57" s="210">
        <f t="shared" si="55"/>
        <v>56</v>
      </c>
      <c r="O57" s="210">
        <f t="shared" si="55"/>
        <v>391</v>
      </c>
      <c r="P57" s="210">
        <f t="shared" si="55"/>
        <v>76</v>
      </c>
      <c r="Q57" s="101">
        <f t="shared" ref="Q57" si="56">SUM(K57:P57)</f>
        <v>30963</v>
      </c>
      <c r="R57" s="210">
        <f t="shared" ref="R57:W57" si="57">SUM(R49:R56)</f>
        <v>14707</v>
      </c>
      <c r="S57" s="210">
        <f t="shared" si="57"/>
        <v>125</v>
      </c>
      <c r="T57" s="210">
        <f t="shared" si="57"/>
        <v>9</v>
      </c>
      <c r="U57" s="210">
        <f t="shared" si="57"/>
        <v>27</v>
      </c>
      <c r="V57" s="210">
        <f t="shared" si="57"/>
        <v>263</v>
      </c>
      <c r="W57" s="210">
        <f t="shared" si="57"/>
        <v>11</v>
      </c>
      <c r="X57" s="101">
        <f t="shared" si="41"/>
        <v>15142</v>
      </c>
      <c r="Y57" s="101">
        <f t="shared" ref="Y57" si="58">J57+Q57+X57</f>
        <v>79777</v>
      </c>
      <c r="Z57" s="296" t="s">
        <v>58</v>
      </c>
      <c r="AA57" s="296"/>
      <c r="AB57" s="210">
        <f t="shared" ref="AB57:AQ57" si="59">SUM(AB49:AB56)</f>
        <v>1503</v>
      </c>
      <c r="AC57" s="210">
        <f t="shared" si="59"/>
        <v>1246</v>
      </c>
      <c r="AD57" s="210">
        <f t="shared" si="59"/>
        <v>2667</v>
      </c>
      <c r="AE57" s="210">
        <f t="shared" si="59"/>
        <v>3399</v>
      </c>
      <c r="AF57" s="210">
        <f t="shared" si="59"/>
        <v>7739</v>
      </c>
      <c r="AG57" s="210">
        <f t="shared" si="59"/>
        <v>9781</v>
      </c>
      <c r="AH57" s="210">
        <f t="shared" si="59"/>
        <v>6780</v>
      </c>
      <c r="AI57" s="210">
        <f t="shared" si="59"/>
        <v>7618</v>
      </c>
      <c r="AJ57" s="210">
        <f t="shared" si="59"/>
        <v>5794</v>
      </c>
      <c r="AK57" s="210">
        <f t="shared" si="59"/>
        <v>5892</v>
      </c>
      <c r="AL57" s="210">
        <f t="shared" si="59"/>
        <v>5527</v>
      </c>
      <c r="AM57" s="210">
        <f t="shared" si="59"/>
        <v>4517</v>
      </c>
      <c r="AN57" s="210">
        <f t="shared" si="59"/>
        <v>4889</v>
      </c>
      <c r="AO57" s="210">
        <f t="shared" si="59"/>
        <v>3442</v>
      </c>
      <c r="AP57" s="210">
        <f t="shared" si="59"/>
        <v>4214</v>
      </c>
      <c r="AQ57" s="210">
        <f t="shared" si="59"/>
        <v>2602</v>
      </c>
      <c r="AR57" s="146">
        <f t="shared" si="43"/>
        <v>39113</v>
      </c>
      <c r="AS57" s="146">
        <f t="shared" si="44"/>
        <v>38497</v>
      </c>
      <c r="AT57" s="260">
        <f t="shared" si="45"/>
        <v>77610</v>
      </c>
      <c r="AU57" s="227">
        <f t="shared" si="46"/>
        <v>77610</v>
      </c>
      <c r="AV57" s="210">
        <f>SUM(AV49:AV56)</f>
        <v>230487</v>
      </c>
      <c r="AW57" s="211">
        <f>SUM(AW49:AW56)</f>
        <v>34819</v>
      </c>
      <c r="AX57" s="211">
        <f>SUM(AX49:AX56)</f>
        <v>92477</v>
      </c>
      <c r="AY57" s="211">
        <f>SUM(AY49:AY56)</f>
        <v>26363</v>
      </c>
      <c r="AZ57" s="211">
        <f>SUM(AZ49:AZ56)</f>
        <v>929</v>
      </c>
      <c r="BA57" s="213">
        <f t="shared" si="38"/>
        <v>48.291816732553713</v>
      </c>
      <c r="BB57" s="213">
        <f t="shared" si="47"/>
        <v>50.048735205384077</v>
      </c>
      <c r="BC57" s="8">
        <f>(4*AU57)/(C57*0.00272)*100</f>
        <v>61.337201203640156</v>
      </c>
      <c r="BD57" s="213">
        <f t="shared" si="49"/>
        <v>6.0430951276683755</v>
      </c>
      <c r="BE57" s="213">
        <f t="shared" si="50"/>
        <v>69.540216094877351</v>
      </c>
      <c r="BF57" s="213">
        <f t="shared" si="51"/>
        <v>166.83718727390124</v>
      </c>
      <c r="BG57" s="215">
        <f t="shared" si="52"/>
        <v>15.106708838242506</v>
      </c>
    </row>
    <row r="58" spans="1:59" s="23" customFormat="1" ht="15.75">
      <c r="A58" s="13"/>
      <c r="B58" s="13"/>
      <c r="C58" s="162"/>
      <c r="D58" s="13"/>
      <c r="E58" s="13"/>
      <c r="F58" s="13"/>
      <c r="G58" s="13"/>
      <c r="H58" s="13"/>
      <c r="I58" s="13"/>
      <c r="J58" s="136"/>
      <c r="K58" s="13"/>
      <c r="L58" s="13"/>
      <c r="M58" s="13"/>
      <c r="N58" s="13"/>
      <c r="O58" s="13"/>
      <c r="P58" s="13"/>
      <c r="Q58" s="136"/>
      <c r="R58" s="13"/>
      <c r="S58" s="13"/>
      <c r="T58" s="13"/>
      <c r="U58" s="13"/>
      <c r="V58" s="13"/>
      <c r="W58" s="13"/>
      <c r="X58" s="136"/>
      <c r="Y58" s="13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97"/>
      <c r="AS58" s="97"/>
      <c r="AT58" s="97"/>
      <c r="AU58" s="97"/>
      <c r="AV58" s="13"/>
      <c r="AW58" s="14"/>
      <c r="AX58" s="14"/>
      <c r="AY58" s="13"/>
      <c r="AZ58" s="13"/>
      <c r="BA58" s="20"/>
      <c r="BB58" s="20"/>
      <c r="BC58" s="20"/>
      <c r="BD58" s="21"/>
      <c r="BE58" s="20"/>
      <c r="BF58" s="20"/>
      <c r="BG58" s="22"/>
    </row>
    <row r="59" spans="1:59" s="23" customFormat="1" ht="15.75">
      <c r="A59" s="13"/>
      <c r="B59" s="13"/>
      <c r="C59" s="162"/>
      <c r="D59" s="13"/>
      <c r="E59" s="13"/>
      <c r="F59" s="13"/>
      <c r="G59" s="13"/>
      <c r="H59" s="13"/>
      <c r="I59" s="13"/>
      <c r="J59" s="136"/>
      <c r="K59" s="13"/>
      <c r="L59" s="13"/>
      <c r="M59" s="13"/>
      <c r="N59" s="13"/>
      <c r="O59" s="13"/>
      <c r="P59" s="13"/>
      <c r="Q59" s="136"/>
      <c r="R59" s="13"/>
      <c r="S59" s="13"/>
      <c r="T59" s="13"/>
      <c r="U59" s="13"/>
      <c r="V59" s="13"/>
      <c r="W59" s="13"/>
      <c r="X59" s="136"/>
      <c r="Y59" s="13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97"/>
      <c r="AU59" s="97"/>
      <c r="AV59" s="13"/>
      <c r="AW59" s="14"/>
      <c r="AX59" s="14"/>
      <c r="AY59" s="13"/>
      <c r="AZ59" s="13"/>
      <c r="BA59" s="20"/>
      <c r="BB59" s="20"/>
      <c r="BC59" s="20"/>
      <c r="BD59" s="21"/>
      <c r="BE59" s="20"/>
      <c r="BF59" s="20"/>
      <c r="BG59" s="22"/>
    </row>
    <row r="60" spans="1:59" s="23" customFormat="1" ht="15.75">
      <c r="A60" s="13"/>
      <c r="B60" s="13"/>
      <c r="C60" s="162"/>
      <c r="D60" s="13"/>
      <c r="E60" s="13"/>
      <c r="F60" s="13"/>
      <c r="G60" s="13"/>
      <c r="H60" s="13"/>
      <c r="I60" s="13"/>
      <c r="J60" s="136"/>
      <c r="K60" s="13"/>
      <c r="L60" s="13"/>
      <c r="M60" s="13"/>
      <c r="N60" s="13"/>
      <c r="O60" s="13"/>
      <c r="P60" s="13"/>
      <c r="Q60" s="136"/>
      <c r="R60" s="13"/>
      <c r="S60" s="13"/>
      <c r="T60" s="13"/>
      <c r="U60" s="13"/>
      <c r="V60" s="13"/>
      <c r="W60" s="13"/>
      <c r="X60" s="136"/>
      <c r="Y60" s="13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97"/>
      <c r="AV60" s="13"/>
      <c r="AW60" s="14"/>
      <c r="AX60" s="14"/>
      <c r="AY60" s="13"/>
      <c r="AZ60" s="13"/>
      <c r="BA60" s="20"/>
      <c r="BB60" s="20"/>
      <c r="BC60" s="20"/>
      <c r="BD60" s="21"/>
      <c r="BE60" s="20"/>
      <c r="BF60" s="20"/>
      <c r="BG60" s="22"/>
    </row>
    <row r="61" spans="1:59" s="23" customFormat="1" ht="15.75">
      <c r="A61" s="13"/>
      <c r="B61" s="13"/>
      <c r="C61" s="162"/>
      <c r="D61" s="13"/>
      <c r="E61" s="13"/>
      <c r="F61" s="13"/>
      <c r="G61" s="13"/>
      <c r="H61" s="13"/>
      <c r="I61" s="13"/>
      <c r="J61" s="136"/>
      <c r="K61" s="13"/>
      <c r="L61" s="13"/>
      <c r="M61" s="13"/>
      <c r="N61" s="13"/>
      <c r="O61" s="13"/>
      <c r="P61" s="13"/>
      <c r="Q61" s="136"/>
      <c r="R61" s="13"/>
      <c r="S61" s="13"/>
      <c r="T61" s="13"/>
      <c r="U61" s="13"/>
      <c r="V61" s="13"/>
      <c r="W61" s="13"/>
      <c r="X61" s="136"/>
      <c r="Y61" s="13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97"/>
      <c r="AS61" s="97"/>
      <c r="AT61" s="97"/>
      <c r="AU61" s="97"/>
      <c r="AV61" s="13"/>
      <c r="AW61" s="14"/>
      <c r="AX61" s="14"/>
      <c r="AY61" s="13"/>
      <c r="AZ61" s="13"/>
      <c r="BA61" s="20"/>
      <c r="BB61" s="20"/>
      <c r="BC61" s="20"/>
      <c r="BD61" s="21"/>
      <c r="BE61" s="20"/>
      <c r="BF61" s="20"/>
      <c r="BG61" s="22"/>
    </row>
    <row r="62" spans="1:59" s="23" customFormat="1" ht="15.75">
      <c r="A62" s="13"/>
      <c r="B62" s="13"/>
      <c r="C62" s="162"/>
      <c r="D62" s="13"/>
      <c r="E62" s="13"/>
      <c r="F62" s="13"/>
      <c r="G62" s="13"/>
      <c r="H62" s="13"/>
      <c r="I62" s="13"/>
      <c r="J62" s="136"/>
      <c r="K62" s="13"/>
      <c r="L62" s="13"/>
      <c r="M62" s="13"/>
      <c r="N62" s="13"/>
      <c r="O62" s="13"/>
      <c r="P62" s="13"/>
      <c r="Q62" s="136"/>
      <c r="R62" s="13"/>
      <c r="S62" s="13"/>
      <c r="T62" s="13"/>
      <c r="U62" s="13"/>
      <c r="V62" s="13"/>
      <c r="W62" s="13"/>
      <c r="X62" s="136"/>
      <c r="Y62" s="13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97"/>
      <c r="AS62" s="97"/>
      <c r="AT62" s="97"/>
      <c r="AU62" s="97"/>
      <c r="AV62" s="13"/>
      <c r="AW62" s="14"/>
      <c r="AX62" s="14"/>
      <c r="AY62" s="13"/>
      <c r="AZ62" s="13"/>
      <c r="BA62" s="20"/>
      <c r="BB62" s="20"/>
      <c r="BC62" s="20"/>
      <c r="BD62" s="21"/>
      <c r="BE62" s="20"/>
      <c r="BF62" s="20"/>
      <c r="BG62" s="22"/>
    </row>
    <row r="64" spans="1:59" ht="19.5" thickBot="1">
      <c r="A64" s="362" t="s">
        <v>58</v>
      </c>
      <c r="B64" s="362"/>
      <c r="C64" s="362"/>
      <c r="D64" s="436" t="s">
        <v>0</v>
      </c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435" t="s">
        <v>6</v>
      </c>
      <c r="AA64" s="435"/>
      <c r="AB64" s="436"/>
      <c r="AC64" s="436"/>
      <c r="AD64" s="436"/>
      <c r="AE64" s="436"/>
      <c r="AF64" s="436"/>
      <c r="AG64" s="436"/>
      <c r="AH64" s="436"/>
      <c r="AI64" s="436"/>
      <c r="AJ64" s="436"/>
      <c r="AK64" s="436"/>
      <c r="AL64" s="436"/>
      <c r="AM64" s="436"/>
      <c r="AN64" s="436"/>
      <c r="AO64" s="436"/>
      <c r="AP64" s="436"/>
      <c r="AQ64" s="436"/>
      <c r="AR64" s="436"/>
      <c r="AS64" s="436"/>
      <c r="AT64" s="436"/>
      <c r="AU64" s="86"/>
      <c r="AV64" s="424" t="s">
        <v>18</v>
      </c>
      <c r="AW64" s="425"/>
      <c r="AX64" s="424" t="s">
        <v>19</v>
      </c>
      <c r="AY64" s="428"/>
      <c r="AZ64" s="428"/>
      <c r="BA64" s="327" t="s">
        <v>28</v>
      </c>
      <c r="BB64" s="327" t="s">
        <v>54</v>
      </c>
      <c r="BC64" s="327" t="s">
        <v>51</v>
      </c>
      <c r="BD64" s="328" t="s">
        <v>76</v>
      </c>
      <c r="BE64" s="328" t="s">
        <v>30</v>
      </c>
      <c r="BF64" s="328" t="s">
        <v>52</v>
      </c>
      <c r="BG64" s="328" t="s">
        <v>53</v>
      </c>
    </row>
    <row r="65" spans="1:59" ht="18.75">
      <c r="A65" s="329" t="s">
        <v>74</v>
      </c>
      <c r="B65" s="329"/>
      <c r="C65" s="329"/>
      <c r="D65" s="331" t="s">
        <v>34</v>
      </c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2"/>
      <c r="P65" s="332"/>
      <c r="Q65" s="333"/>
      <c r="R65" s="334" t="s">
        <v>36</v>
      </c>
      <c r="S65" s="335"/>
      <c r="T65" s="335"/>
      <c r="U65" s="335"/>
      <c r="V65" s="335"/>
      <c r="W65" s="335"/>
      <c r="X65" s="336"/>
      <c r="Y65" s="337" t="s">
        <v>25</v>
      </c>
      <c r="Z65" s="340" t="s">
        <v>26</v>
      </c>
      <c r="AA65" s="341" t="s">
        <v>7</v>
      </c>
      <c r="AB65" s="342" t="s">
        <v>46</v>
      </c>
      <c r="AC65" s="343"/>
      <c r="AD65" s="343"/>
      <c r="AE65" s="343"/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4"/>
      <c r="AU65" s="143"/>
      <c r="AV65" s="420"/>
      <c r="AW65" s="427"/>
      <c r="AX65" s="426"/>
      <c r="AY65" s="420"/>
      <c r="AZ65" s="420"/>
      <c r="BA65" s="327"/>
      <c r="BB65" s="327"/>
      <c r="BC65" s="327"/>
      <c r="BD65" s="328"/>
      <c r="BE65" s="328"/>
      <c r="BF65" s="328"/>
      <c r="BG65" s="328"/>
    </row>
    <row r="66" spans="1:59" ht="19.5" thickBot="1">
      <c r="A66" s="330"/>
      <c r="B66" s="330"/>
      <c r="C66" s="330"/>
      <c r="D66" s="348" t="s">
        <v>35</v>
      </c>
      <c r="E66" s="349"/>
      <c r="F66" s="349"/>
      <c r="G66" s="349"/>
      <c r="H66" s="349"/>
      <c r="I66" s="349"/>
      <c r="J66" s="350"/>
      <c r="K66" s="351" t="s">
        <v>45</v>
      </c>
      <c r="L66" s="351"/>
      <c r="M66" s="351"/>
      <c r="N66" s="351"/>
      <c r="O66" s="351"/>
      <c r="P66" s="351"/>
      <c r="Q66" s="352"/>
      <c r="R66" s="353" t="s">
        <v>37</v>
      </c>
      <c r="S66" s="354"/>
      <c r="T66" s="354"/>
      <c r="U66" s="354"/>
      <c r="V66" s="354"/>
      <c r="W66" s="354"/>
      <c r="X66" s="355"/>
      <c r="Y66" s="338"/>
      <c r="Z66" s="340"/>
      <c r="AA66" s="341"/>
      <c r="AB66" s="345"/>
      <c r="AC66" s="346"/>
      <c r="AD66" s="346"/>
      <c r="AE66" s="346"/>
      <c r="AF66" s="346"/>
      <c r="AG66" s="346"/>
      <c r="AH66" s="346"/>
      <c r="AI66" s="346"/>
      <c r="AJ66" s="346"/>
      <c r="AK66" s="346"/>
      <c r="AL66" s="346"/>
      <c r="AM66" s="346"/>
      <c r="AN66" s="346"/>
      <c r="AO66" s="346"/>
      <c r="AP66" s="346"/>
      <c r="AQ66" s="346"/>
      <c r="AR66" s="346"/>
      <c r="AS66" s="346"/>
      <c r="AT66" s="347"/>
      <c r="AU66" s="143"/>
      <c r="AV66" s="420"/>
      <c r="AW66" s="427"/>
      <c r="AX66" s="426"/>
      <c r="AY66" s="420"/>
      <c r="AZ66" s="420"/>
      <c r="BA66" s="327"/>
      <c r="BB66" s="327"/>
      <c r="BC66" s="327"/>
      <c r="BD66" s="328"/>
      <c r="BE66" s="328"/>
      <c r="BF66" s="328"/>
      <c r="BG66" s="328"/>
    </row>
    <row r="67" spans="1:59" ht="16.5" thickBot="1">
      <c r="A67" s="315" t="s">
        <v>33</v>
      </c>
      <c r="B67" s="326" t="s">
        <v>31</v>
      </c>
      <c r="C67" s="323" t="s">
        <v>32</v>
      </c>
      <c r="D67" s="322" t="s">
        <v>39</v>
      </c>
      <c r="E67" s="321" t="s">
        <v>38</v>
      </c>
      <c r="F67" s="349" t="s">
        <v>44</v>
      </c>
      <c r="G67" s="349"/>
      <c r="H67" s="349"/>
      <c r="I67" s="356"/>
      <c r="J67" s="357" t="s">
        <v>17</v>
      </c>
      <c r="K67" s="359" t="s">
        <v>39</v>
      </c>
      <c r="L67" s="321" t="s">
        <v>38</v>
      </c>
      <c r="M67" s="349" t="s">
        <v>44</v>
      </c>
      <c r="N67" s="349"/>
      <c r="O67" s="349"/>
      <c r="P67" s="349"/>
      <c r="Q67" s="520" t="s">
        <v>17</v>
      </c>
      <c r="R67" s="325" t="s">
        <v>39</v>
      </c>
      <c r="S67" s="317" t="s">
        <v>38</v>
      </c>
      <c r="T67" s="318" t="s">
        <v>44</v>
      </c>
      <c r="U67" s="318"/>
      <c r="V67" s="318"/>
      <c r="W67" s="318"/>
      <c r="X67" s="319" t="s">
        <v>17</v>
      </c>
      <c r="Y67" s="338"/>
      <c r="Z67" s="340"/>
      <c r="AA67" s="341"/>
      <c r="AB67" s="320" t="s">
        <v>8</v>
      </c>
      <c r="AC67" s="299"/>
      <c r="AD67" s="299" t="s">
        <v>9</v>
      </c>
      <c r="AE67" s="299"/>
      <c r="AF67" s="299" t="s">
        <v>10</v>
      </c>
      <c r="AG67" s="299"/>
      <c r="AH67" s="299" t="s">
        <v>11</v>
      </c>
      <c r="AI67" s="299"/>
      <c r="AJ67" s="299" t="s">
        <v>12</v>
      </c>
      <c r="AK67" s="299"/>
      <c r="AL67" s="299" t="s">
        <v>13</v>
      </c>
      <c r="AM67" s="299"/>
      <c r="AN67" s="299" t="s">
        <v>14</v>
      </c>
      <c r="AO67" s="299"/>
      <c r="AP67" s="299" t="s">
        <v>15</v>
      </c>
      <c r="AQ67" s="299"/>
      <c r="AR67" s="521" t="s">
        <v>16</v>
      </c>
      <c r="AS67" s="521"/>
      <c r="AT67" s="522"/>
      <c r="AU67" s="87"/>
      <c r="AV67" s="399" t="s">
        <v>47</v>
      </c>
      <c r="AW67" s="423"/>
      <c r="AX67" s="523" t="s">
        <v>50</v>
      </c>
      <c r="AY67" s="301"/>
      <c r="AZ67" s="302"/>
      <c r="BA67" s="519"/>
      <c r="BB67" s="327"/>
      <c r="BC67" s="327"/>
      <c r="BD67" s="328"/>
      <c r="BE67" s="328"/>
      <c r="BF67" s="328"/>
      <c r="BG67" s="328"/>
    </row>
    <row r="68" spans="1:59" ht="79.5" thickBot="1">
      <c r="A68" s="316"/>
      <c r="B68" s="315"/>
      <c r="C68" s="324"/>
      <c r="D68" s="322"/>
      <c r="E68" s="321"/>
      <c r="F68" s="32" t="s">
        <v>40</v>
      </c>
      <c r="G68" s="32" t="s">
        <v>41</v>
      </c>
      <c r="H68" s="32" t="s">
        <v>42</v>
      </c>
      <c r="I68" s="63" t="s">
        <v>43</v>
      </c>
      <c r="J68" s="358"/>
      <c r="K68" s="359"/>
      <c r="L68" s="321"/>
      <c r="M68" s="32" t="s">
        <v>40</v>
      </c>
      <c r="N68" s="32" t="s">
        <v>41</v>
      </c>
      <c r="O68" s="32" t="s">
        <v>56</v>
      </c>
      <c r="P68" s="33" t="s">
        <v>43</v>
      </c>
      <c r="Q68" s="520"/>
      <c r="R68" s="325"/>
      <c r="S68" s="317"/>
      <c r="T68" s="47" t="s">
        <v>40</v>
      </c>
      <c r="U68" s="47" t="s">
        <v>41</v>
      </c>
      <c r="V68" s="47" t="s">
        <v>57</v>
      </c>
      <c r="W68" s="48" t="s">
        <v>43</v>
      </c>
      <c r="X68" s="319"/>
      <c r="Y68" s="339"/>
      <c r="Z68" s="340"/>
      <c r="AA68" s="341"/>
      <c r="AB68" s="171" t="s">
        <v>3</v>
      </c>
      <c r="AC68" s="172" t="s">
        <v>4</v>
      </c>
      <c r="AD68" s="172" t="s">
        <v>3</v>
      </c>
      <c r="AE68" s="172" t="s">
        <v>4</v>
      </c>
      <c r="AF68" s="172" t="s">
        <v>3</v>
      </c>
      <c r="AG68" s="172" t="s">
        <v>4</v>
      </c>
      <c r="AH68" s="172" t="s">
        <v>3</v>
      </c>
      <c r="AI68" s="172" t="s">
        <v>4</v>
      </c>
      <c r="AJ68" s="172" t="s">
        <v>3</v>
      </c>
      <c r="AK68" s="172" t="s">
        <v>4</v>
      </c>
      <c r="AL68" s="172" t="s">
        <v>3</v>
      </c>
      <c r="AM68" s="172" t="s">
        <v>4</v>
      </c>
      <c r="AN68" s="172" t="s">
        <v>3</v>
      </c>
      <c r="AO68" s="172" t="s">
        <v>4</v>
      </c>
      <c r="AP68" s="172" t="s">
        <v>3</v>
      </c>
      <c r="AQ68" s="173" t="s">
        <v>4</v>
      </c>
      <c r="AR68" s="151" t="s">
        <v>3</v>
      </c>
      <c r="AS68" s="152" t="s">
        <v>4</v>
      </c>
      <c r="AT68" s="72" t="s">
        <v>17</v>
      </c>
      <c r="AU68" s="88" t="s">
        <v>70</v>
      </c>
      <c r="AV68" s="56" t="s">
        <v>48</v>
      </c>
      <c r="AW68" s="57" t="s">
        <v>49</v>
      </c>
      <c r="AX68" s="114" t="s">
        <v>67</v>
      </c>
      <c r="AY68" s="53" t="s">
        <v>68</v>
      </c>
      <c r="AZ68" s="57" t="s">
        <v>69</v>
      </c>
      <c r="BA68" s="519"/>
      <c r="BB68" s="327"/>
      <c r="BC68" s="327"/>
      <c r="BD68" s="328"/>
      <c r="BE68" s="328"/>
      <c r="BF68" s="328"/>
      <c r="BG68" s="328"/>
    </row>
    <row r="69" spans="1:59" ht="33" customHeight="1">
      <c r="A69" s="12">
        <v>1</v>
      </c>
      <c r="B69" s="30" t="s">
        <v>59</v>
      </c>
      <c r="C69" s="158">
        <v>4363029.3041689498</v>
      </c>
      <c r="D69" s="31"/>
      <c r="E69" s="6"/>
      <c r="F69" s="6"/>
      <c r="G69" s="6"/>
      <c r="H69" s="6"/>
      <c r="I69" s="64"/>
      <c r="J69" s="99">
        <f>D69+E69+F69+G69+H69+I69</f>
        <v>0</v>
      </c>
      <c r="K69" s="11"/>
      <c r="L69" s="6"/>
      <c r="M69" s="6"/>
      <c r="N69" s="6"/>
      <c r="O69" s="6"/>
      <c r="P69" s="6"/>
      <c r="Q69" s="115">
        <f>SUM(K69:P69)</f>
        <v>0</v>
      </c>
      <c r="R69" s="31"/>
      <c r="S69" s="6"/>
      <c r="T69" s="6"/>
      <c r="U69" s="6"/>
      <c r="V69" s="6"/>
      <c r="W69" s="6"/>
      <c r="X69" s="117">
        <f>SUM(R69:W69)</f>
        <v>0</v>
      </c>
      <c r="Y69" s="99">
        <f>J69+Q69+X69</f>
        <v>0</v>
      </c>
      <c r="Z69" s="49">
        <v>1</v>
      </c>
      <c r="AA69" s="29" t="s">
        <v>59</v>
      </c>
      <c r="AB69" s="174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6"/>
      <c r="AR69" s="119">
        <f>AP69+AN69+AL69+AJ69+AH69+AF69+AD69+AB69</f>
        <v>0</v>
      </c>
      <c r="AS69" s="120">
        <f>AQ69+AO69+AM69+AK69+AI69+AG69+AE69+AC69</f>
        <v>0</v>
      </c>
      <c r="AT69" s="258">
        <f>SUM(AR69:AS69)</f>
        <v>0</v>
      </c>
      <c r="AU69" s="225">
        <f>D69+E69+K69+L69+R69+S69</f>
        <v>0</v>
      </c>
      <c r="AV69" s="181"/>
      <c r="AW69" s="59"/>
      <c r="AX69" s="112"/>
      <c r="AY69" s="7"/>
      <c r="AZ69" s="59"/>
      <c r="BA69" s="54">
        <f>(4*(D69+E69))/(C69*0.00144)*100</f>
        <v>0</v>
      </c>
      <c r="BB69" s="8" t="e">
        <f>(D69+E69)/(J69+Q69)*100</f>
        <v>#DIV/0!</v>
      </c>
      <c r="BC69" s="24">
        <f>(4*AU69)/(C69*0.00272)*100</f>
        <v>0</v>
      </c>
      <c r="BD69" s="9" t="e">
        <f>(E69+F69+G69+H69+I69+L69+M69+N69+O69+P69+S69+T69+U69+V69+W69)/Y69*100</f>
        <v>#DIV/0!</v>
      </c>
      <c r="BE69" s="24">
        <f>((D69+E69)*4)/(C69)*100000</f>
        <v>0</v>
      </c>
      <c r="BF69" s="24">
        <f>(AU69*4)/(C69)*100000</f>
        <v>0</v>
      </c>
      <c r="BG69" s="10" t="e">
        <f>AW69/AV69*100</f>
        <v>#DIV/0!</v>
      </c>
    </row>
    <row r="70" spans="1:59" ht="33" customHeight="1">
      <c r="A70" s="12">
        <v>2</v>
      </c>
      <c r="B70" s="30" t="s">
        <v>60</v>
      </c>
      <c r="C70" s="158">
        <v>9592537.9873951674</v>
      </c>
      <c r="D70" s="31"/>
      <c r="E70" s="6"/>
      <c r="F70" s="6"/>
      <c r="G70" s="6"/>
      <c r="H70" s="6"/>
      <c r="I70" s="64"/>
      <c r="J70" s="99">
        <f t="shared" ref="J70:J76" si="60">D70+E70+F70+G70+H70+I70</f>
        <v>0</v>
      </c>
      <c r="K70" s="11"/>
      <c r="L70" s="6"/>
      <c r="M70" s="6"/>
      <c r="N70" s="6"/>
      <c r="O70" s="6"/>
      <c r="P70" s="6"/>
      <c r="Q70" s="115">
        <f t="shared" ref="Q70:Q76" si="61">SUM(K70:P70)</f>
        <v>0</v>
      </c>
      <c r="R70" s="31"/>
      <c r="S70" s="6"/>
      <c r="T70" s="6"/>
      <c r="U70" s="6"/>
      <c r="V70" s="6"/>
      <c r="W70" s="6"/>
      <c r="X70" s="117">
        <f t="shared" ref="X70:X77" si="62">SUM(R70:W70)</f>
        <v>0</v>
      </c>
      <c r="Y70" s="99">
        <f t="shared" ref="Y70:Y76" si="63">J70+Q70+X70</f>
        <v>0</v>
      </c>
      <c r="Z70" s="49">
        <v>2</v>
      </c>
      <c r="AA70" s="29" t="s">
        <v>60</v>
      </c>
      <c r="AB70" s="31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177"/>
      <c r="AR70" s="119">
        <f t="shared" ref="AR70:AR77" si="64">AP70+AN70+AL70+AJ70+AH70+AF70+AD70+AB70</f>
        <v>0</v>
      </c>
      <c r="AS70" s="120">
        <f t="shared" ref="AS70:AS77" si="65">AQ70+AO70+AM70+AK70+AI70+AG70+AE70+AC70</f>
        <v>0</v>
      </c>
      <c r="AT70" s="258">
        <f t="shared" ref="AT70:AT77" si="66">SUM(AR70:AS70)</f>
        <v>0</v>
      </c>
      <c r="AU70" s="225">
        <f t="shared" ref="AU70:AU77" si="67">D70+E70+K70+L70+R70+S70</f>
        <v>0</v>
      </c>
      <c r="AV70" s="182"/>
      <c r="AW70" s="59"/>
      <c r="AX70" s="112"/>
      <c r="AY70" s="7"/>
      <c r="AZ70" s="59"/>
      <c r="BA70" s="54">
        <f t="shared" ref="BA70:BA77" si="68">(4*(D70+E70))/(C70*0.00144)*100</f>
        <v>0</v>
      </c>
      <c r="BB70" s="8" t="e">
        <f t="shared" ref="BB70:BB77" si="69">(D70+E70)/(J70+Q70)*100</f>
        <v>#DIV/0!</v>
      </c>
      <c r="BC70" s="24">
        <f t="shared" ref="BC70:BC76" si="70">(4*AU70)/(C70*0.00272)*100</f>
        <v>0</v>
      </c>
      <c r="BD70" s="9" t="e">
        <f t="shared" ref="BD70:BD77" si="71">(E70+F70+G70+H70+I70+L70+M70+N70+O70+P70+S70+T70+U70+V70+W70)/Y70*100</f>
        <v>#DIV/0!</v>
      </c>
      <c r="BE70" s="24">
        <f t="shared" ref="BE70:BE77" si="72">((D70+E70)*4)/(C70)*100000</f>
        <v>0</v>
      </c>
      <c r="BF70" s="24">
        <f t="shared" ref="BF70:BF77" si="73">(AU70*4)/(C70)*100000</f>
        <v>0</v>
      </c>
      <c r="BG70" s="10" t="e">
        <f t="shared" ref="BG70:BG77" si="74">AW70/AV70*100</f>
        <v>#DIV/0!</v>
      </c>
    </row>
    <row r="71" spans="1:59" ht="33" customHeight="1">
      <c r="A71" s="12">
        <v>3</v>
      </c>
      <c r="B71" s="30" t="s">
        <v>61</v>
      </c>
      <c r="C71" s="159">
        <v>4339537.4267906398</v>
      </c>
      <c r="D71" s="31"/>
      <c r="E71" s="6"/>
      <c r="F71" s="6"/>
      <c r="G71" s="6"/>
      <c r="H71" s="6"/>
      <c r="I71" s="64"/>
      <c r="J71" s="99">
        <f t="shared" si="60"/>
        <v>0</v>
      </c>
      <c r="K71" s="11"/>
      <c r="L71" s="6"/>
      <c r="M71" s="6"/>
      <c r="N71" s="6"/>
      <c r="O71" s="6"/>
      <c r="P71" s="6"/>
      <c r="Q71" s="115">
        <f t="shared" si="61"/>
        <v>0</v>
      </c>
      <c r="R71" s="31"/>
      <c r="S71" s="6"/>
      <c r="T71" s="6"/>
      <c r="U71" s="6"/>
      <c r="V71" s="6"/>
      <c r="W71" s="6"/>
      <c r="X71" s="117">
        <f t="shared" si="62"/>
        <v>0</v>
      </c>
      <c r="Y71" s="99">
        <f t="shared" si="63"/>
        <v>0</v>
      </c>
      <c r="Z71" s="49">
        <v>3</v>
      </c>
      <c r="AA71" s="29" t="s">
        <v>61</v>
      </c>
      <c r="AB71" s="31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177"/>
      <c r="AR71" s="119">
        <f t="shared" si="64"/>
        <v>0</v>
      </c>
      <c r="AS71" s="120">
        <f t="shared" si="65"/>
        <v>0</v>
      </c>
      <c r="AT71" s="258">
        <f t="shared" si="66"/>
        <v>0</v>
      </c>
      <c r="AU71" s="225">
        <f t="shared" si="67"/>
        <v>0</v>
      </c>
      <c r="AV71" s="182"/>
      <c r="AW71" s="59"/>
      <c r="AX71" s="112"/>
      <c r="AY71" s="7"/>
      <c r="AZ71" s="59"/>
      <c r="BA71" s="54">
        <f t="shared" si="68"/>
        <v>0</v>
      </c>
      <c r="BB71" s="8" t="e">
        <f t="shared" si="69"/>
        <v>#DIV/0!</v>
      </c>
      <c r="BC71" s="24">
        <f t="shared" si="70"/>
        <v>0</v>
      </c>
      <c r="BD71" s="9" t="e">
        <f t="shared" si="71"/>
        <v>#DIV/0!</v>
      </c>
      <c r="BE71" s="24">
        <f t="shared" si="72"/>
        <v>0</v>
      </c>
      <c r="BF71" s="24">
        <f t="shared" si="73"/>
        <v>0</v>
      </c>
      <c r="BG71" s="10" t="e">
        <f t="shared" si="74"/>
        <v>#DIV/0!</v>
      </c>
    </row>
    <row r="72" spans="1:59" ht="33" customHeight="1">
      <c r="A72" s="12">
        <v>4</v>
      </c>
      <c r="B72" s="30" t="s">
        <v>62</v>
      </c>
      <c r="C72" s="158">
        <v>1241986.2817792145</v>
      </c>
      <c r="D72" s="31"/>
      <c r="E72" s="6"/>
      <c r="F72" s="6"/>
      <c r="G72" s="6"/>
      <c r="H72" s="6"/>
      <c r="I72" s="64"/>
      <c r="J72" s="99">
        <f t="shared" si="60"/>
        <v>0</v>
      </c>
      <c r="K72" s="11"/>
      <c r="L72" s="6"/>
      <c r="M72" s="6"/>
      <c r="N72" s="6"/>
      <c r="O72" s="6"/>
      <c r="P72" s="6"/>
      <c r="Q72" s="115">
        <f t="shared" si="61"/>
        <v>0</v>
      </c>
      <c r="R72" s="31"/>
      <c r="S72" s="6"/>
      <c r="T72" s="6"/>
      <c r="U72" s="6"/>
      <c r="V72" s="6"/>
      <c r="W72" s="6"/>
      <c r="X72" s="117">
        <f t="shared" si="62"/>
        <v>0</v>
      </c>
      <c r="Y72" s="99">
        <f t="shared" si="63"/>
        <v>0</v>
      </c>
      <c r="Z72" s="49">
        <v>4</v>
      </c>
      <c r="AA72" s="29" t="s">
        <v>62</v>
      </c>
      <c r="AB72" s="31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177"/>
      <c r="AR72" s="119">
        <f t="shared" si="64"/>
        <v>0</v>
      </c>
      <c r="AS72" s="120">
        <f t="shared" si="65"/>
        <v>0</v>
      </c>
      <c r="AT72" s="258">
        <f t="shared" si="66"/>
        <v>0</v>
      </c>
      <c r="AU72" s="225">
        <f t="shared" si="67"/>
        <v>0</v>
      </c>
      <c r="AV72" s="182"/>
      <c r="AW72" s="59"/>
      <c r="AX72" s="112"/>
      <c r="AY72" s="7"/>
      <c r="AZ72" s="59"/>
      <c r="BA72" s="54">
        <f t="shared" si="68"/>
        <v>0</v>
      </c>
      <c r="BB72" s="8" t="e">
        <f t="shared" si="69"/>
        <v>#DIV/0!</v>
      </c>
      <c r="BC72" s="24">
        <f t="shared" si="70"/>
        <v>0</v>
      </c>
      <c r="BD72" s="9" t="e">
        <f t="shared" si="71"/>
        <v>#DIV/0!</v>
      </c>
      <c r="BE72" s="24">
        <f t="shared" si="72"/>
        <v>0</v>
      </c>
      <c r="BF72" s="24">
        <f t="shared" si="73"/>
        <v>0</v>
      </c>
      <c r="BG72" s="10" t="e">
        <f t="shared" si="74"/>
        <v>#DIV/0!</v>
      </c>
    </row>
    <row r="73" spans="1:59" ht="33" customHeight="1">
      <c r="A73" s="12">
        <v>5</v>
      </c>
      <c r="B73" s="30" t="s">
        <v>63</v>
      </c>
      <c r="C73" s="158">
        <v>24767363.17560111</v>
      </c>
      <c r="D73" s="31"/>
      <c r="E73" s="6"/>
      <c r="F73" s="6"/>
      <c r="G73" s="6"/>
      <c r="H73" s="6"/>
      <c r="I73" s="64"/>
      <c r="J73" s="99">
        <f t="shared" si="60"/>
        <v>0</v>
      </c>
      <c r="K73" s="11"/>
      <c r="L73" s="6"/>
      <c r="M73" s="6"/>
      <c r="N73" s="6"/>
      <c r="O73" s="6"/>
      <c r="P73" s="6"/>
      <c r="Q73" s="115">
        <f t="shared" si="61"/>
        <v>0</v>
      </c>
      <c r="R73" s="31"/>
      <c r="S73" s="6"/>
      <c r="T73" s="6"/>
      <c r="U73" s="6"/>
      <c r="V73" s="6"/>
      <c r="W73" s="6"/>
      <c r="X73" s="117">
        <f t="shared" si="62"/>
        <v>0</v>
      </c>
      <c r="Y73" s="99">
        <f t="shared" si="63"/>
        <v>0</v>
      </c>
      <c r="Z73" s="49">
        <v>5</v>
      </c>
      <c r="AA73" s="29" t="s">
        <v>63</v>
      </c>
      <c r="AB73" s="31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177"/>
      <c r="AR73" s="119">
        <f t="shared" si="64"/>
        <v>0</v>
      </c>
      <c r="AS73" s="120">
        <f t="shared" si="65"/>
        <v>0</v>
      </c>
      <c r="AT73" s="258">
        <f t="shared" si="66"/>
        <v>0</v>
      </c>
      <c r="AU73" s="225">
        <f t="shared" si="67"/>
        <v>0</v>
      </c>
      <c r="AV73" s="182"/>
      <c r="AW73" s="59"/>
      <c r="AX73" s="112"/>
      <c r="AY73" s="7"/>
      <c r="AZ73" s="59"/>
      <c r="BA73" s="54">
        <f t="shared" si="68"/>
        <v>0</v>
      </c>
      <c r="BB73" s="8" t="e">
        <f t="shared" si="69"/>
        <v>#DIV/0!</v>
      </c>
      <c r="BC73" s="24">
        <f t="shared" si="70"/>
        <v>0</v>
      </c>
      <c r="BD73" s="9" t="e">
        <f t="shared" si="71"/>
        <v>#DIV/0!</v>
      </c>
      <c r="BE73" s="24">
        <f t="shared" si="72"/>
        <v>0</v>
      </c>
      <c r="BF73" s="24">
        <f t="shared" si="73"/>
        <v>0</v>
      </c>
      <c r="BG73" s="10" t="e">
        <f t="shared" si="74"/>
        <v>#DIV/0!</v>
      </c>
    </row>
    <row r="74" spans="1:59" ht="33" customHeight="1">
      <c r="A74" s="12">
        <v>6</v>
      </c>
      <c r="B74" s="30" t="s">
        <v>64</v>
      </c>
      <c r="C74" s="158">
        <v>97261831.088788718</v>
      </c>
      <c r="D74" s="31"/>
      <c r="E74" s="6"/>
      <c r="F74" s="6"/>
      <c r="G74" s="6"/>
      <c r="H74" s="6"/>
      <c r="I74" s="64"/>
      <c r="J74" s="99">
        <f t="shared" si="60"/>
        <v>0</v>
      </c>
      <c r="K74" s="11"/>
      <c r="L74" s="6"/>
      <c r="M74" s="6"/>
      <c r="N74" s="6"/>
      <c r="O74" s="6"/>
      <c r="P74" s="6"/>
      <c r="Q74" s="115">
        <f t="shared" si="61"/>
        <v>0</v>
      </c>
      <c r="R74" s="31"/>
      <c r="S74" s="6"/>
      <c r="T74" s="6"/>
      <c r="U74" s="6"/>
      <c r="V74" s="6"/>
      <c r="W74" s="6"/>
      <c r="X74" s="117">
        <f t="shared" si="62"/>
        <v>0</v>
      </c>
      <c r="Y74" s="99">
        <f t="shared" si="63"/>
        <v>0</v>
      </c>
      <c r="Z74" s="49">
        <v>6</v>
      </c>
      <c r="AA74" s="29" t="s">
        <v>64</v>
      </c>
      <c r="AB74" s="31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177"/>
      <c r="AR74" s="119">
        <f t="shared" si="64"/>
        <v>0</v>
      </c>
      <c r="AS74" s="120">
        <f t="shared" si="65"/>
        <v>0</v>
      </c>
      <c r="AT74" s="258">
        <f t="shared" si="66"/>
        <v>0</v>
      </c>
      <c r="AU74" s="225">
        <f t="shared" si="67"/>
        <v>0</v>
      </c>
      <c r="AV74" s="182"/>
      <c r="AW74" s="59"/>
      <c r="AX74" s="112"/>
      <c r="AY74" s="7"/>
      <c r="AZ74" s="59"/>
      <c r="BA74" s="54">
        <f t="shared" si="68"/>
        <v>0</v>
      </c>
      <c r="BB74" s="8" t="e">
        <f t="shared" si="69"/>
        <v>#DIV/0!</v>
      </c>
      <c r="BC74" s="24">
        <f t="shared" si="70"/>
        <v>0</v>
      </c>
      <c r="BD74" s="9" t="e">
        <f t="shared" si="71"/>
        <v>#DIV/0!</v>
      </c>
      <c r="BE74" s="24">
        <f t="shared" si="72"/>
        <v>0</v>
      </c>
      <c r="BF74" s="24">
        <f t="shared" si="73"/>
        <v>0</v>
      </c>
      <c r="BG74" s="10" t="e">
        <f t="shared" si="74"/>
        <v>#DIV/0!</v>
      </c>
    </row>
    <row r="75" spans="1:59" ht="33" customHeight="1">
      <c r="A75" s="12">
        <v>7</v>
      </c>
      <c r="B75" s="30" t="s">
        <v>65</v>
      </c>
      <c r="C75" s="158">
        <v>43365989.411678582</v>
      </c>
      <c r="D75" s="31"/>
      <c r="E75" s="6"/>
      <c r="F75" s="6"/>
      <c r="G75" s="6"/>
      <c r="H75" s="6"/>
      <c r="I75" s="64"/>
      <c r="J75" s="99">
        <f t="shared" si="60"/>
        <v>0</v>
      </c>
      <c r="K75" s="11"/>
      <c r="L75" s="6"/>
      <c r="M75" s="6"/>
      <c r="N75" s="6"/>
      <c r="O75" s="6"/>
      <c r="P75" s="6"/>
      <c r="Q75" s="115">
        <f t="shared" si="61"/>
        <v>0</v>
      </c>
      <c r="R75" s="31"/>
      <c r="S75" s="6"/>
      <c r="T75" s="6"/>
      <c r="U75" s="6"/>
      <c r="V75" s="6"/>
      <c r="W75" s="6"/>
      <c r="X75" s="117">
        <f t="shared" si="62"/>
        <v>0</v>
      </c>
      <c r="Y75" s="99">
        <f t="shared" si="63"/>
        <v>0</v>
      </c>
      <c r="Z75" s="49">
        <v>7</v>
      </c>
      <c r="AA75" s="29" t="s">
        <v>65</v>
      </c>
      <c r="AB75" s="31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177"/>
      <c r="AR75" s="119">
        <f t="shared" si="64"/>
        <v>0</v>
      </c>
      <c r="AS75" s="120">
        <f t="shared" si="65"/>
        <v>0</v>
      </c>
      <c r="AT75" s="258">
        <f t="shared" si="66"/>
        <v>0</v>
      </c>
      <c r="AU75" s="225">
        <f t="shared" si="67"/>
        <v>0</v>
      </c>
      <c r="AV75" s="182"/>
      <c r="AW75" s="59"/>
      <c r="AX75" s="112"/>
      <c r="AY75" s="7"/>
      <c r="AZ75" s="59"/>
      <c r="BA75" s="54">
        <f t="shared" si="68"/>
        <v>0</v>
      </c>
      <c r="BB75" s="8" t="e">
        <f t="shared" si="69"/>
        <v>#DIV/0!</v>
      </c>
      <c r="BC75" s="24">
        <f t="shared" si="70"/>
        <v>0</v>
      </c>
      <c r="BD75" s="9" t="e">
        <f t="shared" si="71"/>
        <v>#DIV/0!</v>
      </c>
      <c r="BE75" s="24">
        <f t="shared" si="72"/>
        <v>0</v>
      </c>
      <c r="BF75" s="24">
        <f t="shared" si="73"/>
        <v>0</v>
      </c>
      <c r="BG75" s="10" t="e">
        <f t="shared" si="74"/>
        <v>#DIV/0!</v>
      </c>
    </row>
    <row r="76" spans="1:59" ht="33" customHeight="1" thickBot="1">
      <c r="A76" s="34">
        <v>8</v>
      </c>
      <c r="B76" s="39" t="s">
        <v>66</v>
      </c>
      <c r="C76" s="160">
        <v>1141349</v>
      </c>
      <c r="D76" s="36"/>
      <c r="E76" s="37"/>
      <c r="F76" s="37"/>
      <c r="G76" s="37"/>
      <c r="H76" s="37"/>
      <c r="I76" s="65"/>
      <c r="J76" s="100">
        <f t="shared" si="60"/>
        <v>0</v>
      </c>
      <c r="K76" s="38"/>
      <c r="L76" s="37"/>
      <c r="M76" s="37"/>
      <c r="N76" s="37"/>
      <c r="O76" s="37"/>
      <c r="P76" s="37"/>
      <c r="Q76" s="116">
        <f t="shared" si="61"/>
        <v>0</v>
      </c>
      <c r="R76" s="36"/>
      <c r="S76" s="37"/>
      <c r="T76" s="37"/>
      <c r="U76" s="37"/>
      <c r="V76" s="37"/>
      <c r="W76" s="37"/>
      <c r="X76" s="118">
        <f t="shared" si="62"/>
        <v>0</v>
      </c>
      <c r="Y76" s="100">
        <f t="shared" si="63"/>
        <v>0</v>
      </c>
      <c r="Z76" s="50">
        <v>8</v>
      </c>
      <c r="AA76" s="35" t="s">
        <v>66</v>
      </c>
      <c r="AB76" s="36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207"/>
      <c r="AR76" s="121">
        <f t="shared" si="64"/>
        <v>0</v>
      </c>
      <c r="AS76" s="122">
        <f t="shared" si="65"/>
        <v>0</v>
      </c>
      <c r="AT76" s="259">
        <f t="shared" si="66"/>
        <v>0</v>
      </c>
      <c r="AU76" s="226">
        <f t="shared" si="67"/>
        <v>0</v>
      </c>
      <c r="AV76" s="208"/>
      <c r="AW76" s="60"/>
      <c r="AX76" s="113"/>
      <c r="AY76" s="40"/>
      <c r="AZ76" s="60"/>
      <c r="BA76" s="55">
        <f t="shared" si="68"/>
        <v>0</v>
      </c>
      <c r="BB76" s="42" t="e">
        <f t="shared" si="69"/>
        <v>#DIV/0!</v>
      </c>
      <c r="BC76" s="24">
        <f t="shared" si="70"/>
        <v>0</v>
      </c>
      <c r="BD76" s="43" t="e">
        <f t="shared" si="71"/>
        <v>#DIV/0!</v>
      </c>
      <c r="BE76" s="41">
        <f t="shared" si="72"/>
        <v>0</v>
      </c>
      <c r="BF76" s="41">
        <f t="shared" si="73"/>
        <v>0</v>
      </c>
      <c r="BG76" s="44" t="e">
        <f t="shared" si="74"/>
        <v>#DIV/0!</v>
      </c>
    </row>
    <row r="77" spans="1:59" ht="39.75" customHeight="1" thickBot="1">
      <c r="A77" s="296" t="s">
        <v>58</v>
      </c>
      <c r="B77" s="296"/>
      <c r="C77" s="209">
        <f t="shared" ref="C77:I77" si="75">SUM(C69:C76)</f>
        <v>186073623.67620239</v>
      </c>
      <c r="D77" s="210">
        <f t="shared" si="75"/>
        <v>0</v>
      </c>
      <c r="E77" s="210">
        <f t="shared" si="75"/>
        <v>0</v>
      </c>
      <c r="F77" s="210">
        <f t="shared" si="75"/>
        <v>0</v>
      </c>
      <c r="G77" s="210">
        <f t="shared" si="75"/>
        <v>0</v>
      </c>
      <c r="H77" s="210">
        <f t="shared" si="75"/>
        <v>0</v>
      </c>
      <c r="I77" s="210">
        <f t="shared" si="75"/>
        <v>0</v>
      </c>
      <c r="J77" s="101">
        <f t="shared" ref="J77" si="76">D77+E77+F77+G77+H77+I77</f>
        <v>0</v>
      </c>
      <c r="K77" s="210">
        <f t="shared" ref="K77:P77" si="77">SUM(K69:K76)</f>
        <v>0</v>
      </c>
      <c r="L77" s="210">
        <f t="shared" si="77"/>
        <v>0</v>
      </c>
      <c r="M77" s="210">
        <f t="shared" si="77"/>
        <v>0</v>
      </c>
      <c r="N77" s="210">
        <f t="shared" si="77"/>
        <v>0</v>
      </c>
      <c r="O77" s="210">
        <f t="shared" si="77"/>
        <v>0</v>
      </c>
      <c r="P77" s="210">
        <f t="shared" si="77"/>
        <v>0</v>
      </c>
      <c r="Q77" s="101">
        <f t="shared" ref="Q77" si="78">SUM(K77:P77)</f>
        <v>0</v>
      </c>
      <c r="R77" s="210">
        <f t="shared" ref="R77:W77" si="79">SUM(R69:R76)</f>
        <v>0</v>
      </c>
      <c r="S77" s="210">
        <f t="shared" si="79"/>
        <v>0</v>
      </c>
      <c r="T77" s="210">
        <f t="shared" si="79"/>
        <v>0</v>
      </c>
      <c r="U77" s="210">
        <f t="shared" si="79"/>
        <v>0</v>
      </c>
      <c r="V77" s="210">
        <f t="shared" si="79"/>
        <v>0</v>
      </c>
      <c r="W77" s="210">
        <f t="shared" si="79"/>
        <v>0</v>
      </c>
      <c r="X77" s="101">
        <f t="shared" si="62"/>
        <v>0</v>
      </c>
      <c r="Y77" s="101">
        <f t="shared" ref="Y77" si="80">J77+Q77+X77</f>
        <v>0</v>
      </c>
      <c r="Z77" s="296" t="s">
        <v>58</v>
      </c>
      <c r="AA77" s="296"/>
      <c r="AB77" s="210">
        <f t="shared" ref="AB77:AQ77" si="81">SUM(AB69:AB76)</f>
        <v>0</v>
      </c>
      <c r="AC77" s="210">
        <f t="shared" si="81"/>
        <v>0</v>
      </c>
      <c r="AD77" s="210">
        <f t="shared" si="81"/>
        <v>0</v>
      </c>
      <c r="AE77" s="210">
        <f t="shared" si="81"/>
        <v>0</v>
      </c>
      <c r="AF77" s="210">
        <f t="shared" si="81"/>
        <v>0</v>
      </c>
      <c r="AG77" s="210">
        <f t="shared" si="81"/>
        <v>0</v>
      </c>
      <c r="AH77" s="210">
        <f t="shared" si="81"/>
        <v>0</v>
      </c>
      <c r="AI77" s="210">
        <f t="shared" si="81"/>
        <v>0</v>
      </c>
      <c r="AJ77" s="210">
        <f t="shared" si="81"/>
        <v>0</v>
      </c>
      <c r="AK77" s="210">
        <f t="shared" si="81"/>
        <v>0</v>
      </c>
      <c r="AL77" s="210">
        <f t="shared" si="81"/>
        <v>0</v>
      </c>
      <c r="AM77" s="210">
        <f t="shared" si="81"/>
        <v>0</v>
      </c>
      <c r="AN77" s="210">
        <f t="shared" si="81"/>
        <v>0</v>
      </c>
      <c r="AO77" s="210">
        <f t="shared" si="81"/>
        <v>0</v>
      </c>
      <c r="AP77" s="210">
        <f t="shared" si="81"/>
        <v>0</v>
      </c>
      <c r="AQ77" s="210">
        <f t="shared" si="81"/>
        <v>0</v>
      </c>
      <c r="AR77" s="146">
        <f t="shared" si="64"/>
        <v>0</v>
      </c>
      <c r="AS77" s="146">
        <f t="shared" si="65"/>
        <v>0</v>
      </c>
      <c r="AT77" s="260">
        <f t="shared" si="66"/>
        <v>0</v>
      </c>
      <c r="AU77" s="227">
        <f t="shared" si="67"/>
        <v>0</v>
      </c>
      <c r="AV77" s="210">
        <f>SUM(AV69:AV76)</f>
        <v>0</v>
      </c>
      <c r="AW77" s="211">
        <f>SUM(AW69:AW76)</f>
        <v>0</v>
      </c>
      <c r="AX77" s="211">
        <f>SUM(AX69:AX76)</f>
        <v>0</v>
      </c>
      <c r="AY77" s="211">
        <f>SUM(AY69:AY76)</f>
        <v>0</v>
      </c>
      <c r="AZ77" s="211">
        <f>SUM(AZ69:AZ76)</f>
        <v>0</v>
      </c>
      <c r="BA77" s="212">
        <f t="shared" si="68"/>
        <v>0</v>
      </c>
      <c r="BB77" s="213" t="e">
        <f t="shared" si="69"/>
        <v>#DIV/0!</v>
      </c>
      <c r="BC77" s="24">
        <f>(4*AU77)/(C77*0.00272)*100</f>
        <v>0</v>
      </c>
      <c r="BD77" s="214" t="e">
        <f t="shared" si="71"/>
        <v>#DIV/0!</v>
      </c>
      <c r="BE77" s="212">
        <f t="shared" si="72"/>
        <v>0</v>
      </c>
      <c r="BF77" s="212">
        <f t="shared" si="73"/>
        <v>0</v>
      </c>
      <c r="BG77" s="215" t="e">
        <f t="shared" si="74"/>
        <v>#DIV/0!</v>
      </c>
    </row>
    <row r="79" spans="1:59" ht="15.75">
      <c r="AU79" s="97"/>
    </row>
    <row r="86" spans="1:59" ht="19.5" customHeight="1">
      <c r="B86" s="518" t="s">
        <v>75</v>
      </c>
      <c r="C86" s="518"/>
      <c r="D86" s="518"/>
      <c r="E86" s="518"/>
      <c r="F86" s="518"/>
      <c r="G86" s="518"/>
    </row>
    <row r="87" spans="1:59">
      <c r="B87" s="518"/>
      <c r="C87" s="518"/>
      <c r="D87" s="518"/>
      <c r="E87" s="518"/>
      <c r="F87" s="518"/>
      <c r="G87" s="518"/>
    </row>
    <row r="88" spans="1:59">
      <c r="B88" s="518"/>
      <c r="C88" s="518"/>
      <c r="D88" s="518"/>
      <c r="E88" s="518"/>
      <c r="F88" s="518"/>
      <c r="G88" s="518"/>
    </row>
    <row r="89" spans="1:59" ht="15.75" thickBot="1"/>
    <row r="90" spans="1:59" ht="19.5" thickBot="1">
      <c r="A90" s="489" t="s">
        <v>58</v>
      </c>
      <c r="B90" s="490"/>
      <c r="C90" s="491"/>
      <c r="D90" s="408" t="s">
        <v>0</v>
      </c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85"/>
      <c r="Z90" s="506" t="s">
        <v>6</v>
      </c>
      <c r="AA90" s="507"/>
      <c r="AB90" s="507"/>
      <c r="AC90" s="507"/>
      <c r="AD90" s="507"/>
      <c r="AE90" s="507"/>
      <c r="AF90" s="507"/>
      <c r="AG90" s="507"/>
      <c r="AH90" s="507"/>
      <c r="AI90" s="507"/>
      <c r="AJ90" s="507"/>
      <c r="AK90" s="507"/>
      <c r="AL90" s="507"/>
      <c r="AM90" s="507"/>
      <c r="AN90" s="507"/>
      <c r="AO90" s="507"/>
      <c r="AP90" s="507"/>
      <c r="AQ90" s="507"/>
      <c r="AR90" s="507"/>
      <c r="AS90" s="507"/>
      <c r="AT90" s="508"/>
      <c r="AU90" s="98"/>
      <c r="AV90" s="479" t="s">
        <v>18</v>
      </c>
      <c r="AW90" s="509"/>
      <c r="AX90" s="479" t="s">
        <v>19</v>
      </c>
      <c r="AY90" s="480"/>
      <c r="AZ90" s="480"/>
      <c r="BA90" s="492" t="s">
        <v>27</v>
      </c>
      <c r="BB90" s="493"/>
      <c r="BC90" s="493"/>
      <c r="BD90" s="493"/>
      <c r="BE90" s="493"/>
      <c r="BF90" s="493"/>
      <c r="BG90" s="494"/>
    </row>
    <row r="91" spans="1:59" ht="41.25" customHeight="1" thickBot="1">
      <c r="A91" s="408" t="s">
        <v>75</v>
      </c>
      <c r="B91" s="409"/>
      <c r="C91" s="409"/>
      <c r="D91" s="452" t="s">
        <v>21</v>
      </c>
      <c r="E91" s="453"/>
      <c r="F91" s="453"/>
      <c r="G91" s="453"/>
      <c r="H91" s="453"/>
      <c r="I91" s="453"/>
      <c r="J91" s="453"/>
      <c r="K91" s="453"/>
      <c r="L91" s="453"/>
      <c r="M91" s="453"/>
      <c r="N91" s="453"/>
      <c r="O91" s="453"/>
      <c r="P91" s="453"/>
      <c r="Q91" s="454"/>
      <c r="R91" s="501" t="s">
        <v>22</v>
      </c>
      <c r="S91" s="502"/>
      <c r="T91" s="502"/>
      <c r="U91" s="502"/>
      <c r="V91" s="502"/>
      <c r="W91" s="502"/>
      <c r="X91" s="502"/>
      <c r="Y91" s="503"/>
      <c r="Z91" s="504" t="s">
        <v>46</v>
      </c>
      <c r="AA91" s="504"/>
      <c r="AB91" s="504"/>
      <c r="AC91" s="504"/>
      <c r="AD91" s="504"/>
      <c r="AE91" s="504"/>
      <c r="AF91" s="504"/>
      <c r="AG91" s="504"/>
      <c r="AH91" s="504"/>
      <c r="AI91" s="504"/>
      <c r="AJ91" s="504"/>
      <c r="AK91" s="504"/>
      <c r="AL91" s="504"/>
      <c r="AM91" s="504"/>
      <c r="AN91" s="504"/>
      <c r="AO91" s="504"/>
      <c r="AP91" s="504"/>
      <c r="AQ91" s="504"/>
      <c r="AR91" s="504"/>
      <c r="AS91" s="504"/>
      <c r="AT91" s="505"/>
      <c r="AU91" s="148"/>
      <c r="AV91" s="481"/>
      <c r="AW91" s="445"/>
      <c r="AX91" s="481"/>
      <c r="AY91" s="482"/>
      <c r="AZ91" s="482"/>
      <c r="BA91" s="495"/>
      <c r="BB91" s="496"/>
      <c r="BC91" s="496"/>
      <c r="BD91" s="496"/>
      <c r="BE91" s="496"/>
      <c r="BF91" s="496"/>
      <c r="BG91" s="497"/>
    </row>
    <row r="92" spans="1:59" ht="27" customHeight="1" thickBot="1">
      <c r="A92" s="410" t="s">
        <v>26</v>
      </c>
      <c r="B92" s="486" t="s">
        <v>1</v>
      </c>
      <c r="C92" s="486" t="s">
        <v>2</v>
      </c>
      <c r="D92" s="513" t="s">
        <v>24</v>
      </c>
      <c r="E92" s="514"/>
      <c r="F92" s="514"/>
      <c r="G92" s="514"/>
      <c r="H92" s="514"/>
      <c r="I92" s="514"/>
      <c r="J92" s="514"/>
      <c r="K92" s="515" t="s">
        <v>29</v>
      </c>
      <c r="L92" s="516"/>
      <c r="M92" s="516"/>
      <c r="N92" s="516"/>
      <c r="O92" s="516"/>
      <c r="P92" s="516"/>
      <c r="Q92" s="517"/>
      <c r="R92" s="446" t="s">
        <v>23</v>
      </c>
      <c r="S92" s="447"/>
      <c r="T92" s="447"/>
      <c r="U92" s="447"/>
      <c r="V92" s="447"/>
      <c r="W92" s="447"/>
      <c r="X92" s="448"/>
      <c r="Y92" s="337" t="s">
        <v>25</v>
      </c>
      <c r="Z92" s="414" t="s">
        <v>26</v>
      </c>
      <c r="AA92" s="413" t="s">
        <v>7</v>
      </c>
      <c r="AB92" s="449" t="s">
        <v>55</v>
      </c>
      <c r="AC92" s="450"/>
      <c r="AD92" s="450"/>
      <c r="AE92" s="450"/>
      <c r="AF92" s="450"/>
      <c r="AG92" s="450"/>
      <c r="AH92" s="450"/>
      <c r="AI92" s="450"/>
      <c r="AJ92" s="450"/>
      <c r="AK92" s="450"/>
      <c r="AL92" s="450"/>
      <c r="AM92" s="450"/>
      <c r="AN92" s="450"/>
      <c r="AO92" s="450"/>
      <c r="AP92" s="450"/>
      <c r="AQ92" s="450"/>
      <c r="AR92" s="450"/>
      <c r="AS92" s="450"/>
      <c r="AT92" s="451"/>
      <c r="AU92" s="149"/>
      <c r="AV92" s="483"/>
      <c r="AW92" s="510"/>
      <c r="AX92" s="483"/>
      <c r="AY92" s="484"/>
      <c r="AZ92" s="484"/>
      <c r="BA92" s="498"/>
      <c r="BB92" s="499"/>
      <c r="BC92" s="499"/>
      <c r="BD92" s="499"/>
      <c r="BE92" s="499"/>
      <c r="BF92" s="499"/>
      <c r="BG92" s="500"/>
    </row>
    <row r="93" spans="1:59" ht="18.75" customHeight="1" thickBot="1">
      <c r="A93" s="411"/>
      <c r="B93" s="487"/>
      <c r="C93" s="487"/>
      <c r="D93" s="322" t="s">
        <v>39</v>
      </c>
      <c r="E93" s="321" t="s">
        <v>38</v>
      </c>
      <c r="F93" s="349" t="s">
        <v>44</v>
      </c>
      <c r="G93" s="349"/>
      <c r="H93" s="349"/>
      <c r="I93" s="356"/>
      <c r="J93" s="357" t="s">
        <v>17</v>
      </c>
      <c r="K93" s="359" t="s">
        <v>39</v>
      </c>
      <c r="L93" s="321" t="s">
        <v>38</v>
      </c>
      <c r="M93" s="349" t="s">
        <v>44</v>
      </c>
      <c r="N93" s="349"/>
      <c r="O93" s="349"/>
      <c r="P93" s="356"/>
      <c r="Q93" s="357" t="s">
        <v>17</v>
      </c>
      <c r="R93" s="325" t="s">
        <v>39</v>
      </c>
      <c r="S93" s="317" t="s">
        <v>38</v>
      </c>
      <c r="T93" s="318" t="s">
        <v>44</v>
      </c>
      <c r="U93" s="318"/>
      <c r="V93" s="318"/>
      <c r="W93" s="319"/>
      <c r="X93" s="511" t="s">
        <v>5</v>
      </c>
      <c r="Y93" s="338"/>
      <c r="Z93" s="416"/>
      <c r="AA93" s="415"/>
      <c r="AB93" s="478" t="s">
        <v>8</v>
      </c>
      <c r="AC93" s="468"/>
      <c r="AD93" s="467" t="s">
        <v>9</v>
      </c>
      <c r="AE93" s="468"/>
      <c r="AF93" s="467" t="s">
        <v>10</v>
      </c>
      <c r="AG93" s="468"/>
      <c r="AH93" s="467" t="s">
        <v>11</v>
      </c>
      <c r="AI93" s="468"/>
      <c r="AJ93" s="467" t="s">
        <v>12</v>
      </c>
      <c r="AK93" s="468"/>
      <c r="AL93" s="467" t="s">
        <v>13</v>
      </c>
      <c r="AM93" s="468"/>
      <c r="AN93" s="467" t="s">
        <v>14</v>
      </c>
      <c r="AO93" s="468"/>
      <c r="AP93" s="467" t="s">
        <v>15</v>
      </c>
      <c r="AQ93" s="469"/>
      <c r="AR93" s="470" t="s">
        <v>16</v>
      </c>
      <c r="AS93" s="471"/>
      <c r="AT93" s="472"/>
      <c r="AU93" s="91"/>
      <c r="AV93" s="473" t="s">
        <v>20</v>
      </c>
      <c r="AW93" s="474"/>
      <c r="AX93" s="475" t="s">
        <v>50</v>
      </c>
      <c r="AY93" s="476"/>
      <c r="AZ93" s="477"/>
      <c r="BA93" s="459" t="s">
        <v>28</v>
      </c>
      <c r="BB93" s="461" t="s">
        <v>54</v>
      </c>
      <c r="BC93" s="461" t="s">
        <v>51</v>
      </c>
      <c r="BD93" s="463" t="s">
        <v>76</v>
      </c>
      <c r="BE93" s="463" t="s">
        <v>30</v>
      </c>
      <c r="BF93" s="465" t="s">
        <v>52</v>
      </c>
      <c r="BG93" s="457" t="s">
        <v>53</v>
      </c>
    </row>
    <row r="94" spans="1:59" ht="79.5" thickBot="1">
      <c r="A94" s="412"/>
      <c r="B94" s="488"/>
      <c r="C94" s="488"/>
      <c r="D94" s="322"/>
      <c r="E94" s="321"/>
      <c r="F94" s="32" t="s">
        <v>40</v>
      </c>
      <c r="G94" s="32" t="s">
        <v>41</v>
      </c>
      <c r="H94" s="32" t="s">
        <v>42</v>
      </c>
      <c r="I94" s="63" t="s">
        <v>43</v>
      </c>
      <c r="J94" s="386"/>
      <c r="K94" s="359"/>
      <c r="L94" s="321"/>
      <c r="M94" s="32" t="s">
        <v>40</v>
      </c>
      <c r="N94" s="32" t="s">
        <v>41</v>
      </c>
      <c r="O94" s="32" t="s">
        <v>56</v>
      </c>
      <c r="P94" s="63" t="s">
        <v>43</v>
      </c>
      <c r="Q94" s="358"/>
      <c r="R94" s="325"/>
      <c r="S94" s="317"/>
      <c r="T94" s="47" t="s">
        <v>40</v>
      </c>
      <c r="U94" s="47" t="s">
        <v>41</v>
      </c>
      <c r="V94" s="47" t="s">
        <v>57</v>
      </c>
      <c r="W94" s="93" t="s">
        <v>43</v>
      </c>
      <c r="X94" s="512"/>
      <c r="Y94" s="338"/>
      <c r="Z94" s="418"/>
      <c r="AA94" s="417"/>
      <c r="AB94" s="184" t="s">
        <v>3</v>
      </c>
      <c r="AC94" s="185" t="s">
        <v>4</v>
      </c>
      <c r="AD94" s="185" t="s">
        <v>3</v>
      </c>
      <c r="AE94" s="185" t="s">
        <v>4</v>
      </c>
      <c r="AF94" s="185" t="s">
        <v>3</v>
      </c>
      <c r="AG94" s="185" t="s">
        <v>4</v>
      </c>
      <c r="AH94" s="185" t="s">
        <v>3</v>
      </c>
      <c r="AI94" s="185" t="s">
        <v>4</v>
      </c>
      <c r="AJ94" s="185" t="s">
        <v>3</v>
      </c>
      <c r="AK94" s="185" t="s">
        <v>4</v>
      </c>
      <c r="AL94" s="185" t="s">
        <v>3</v>
      </c>
      <c r="AM94" s="185" t="s">
        <v>4</v>
      </c>
      <c r="AN94" s="185" t="s">
        <v>3</v>
      </c>
      <c r="AO94" s="185" t="s">
        <v>4</v>
      </c>
      <c r="AP94" s="185" t="s">
        <v>3</v>
      </c>
      <c r="AQ94" s="186" t="s">
        <v>4</v>
      </c>
      <c r="AR94" s="153" t="s">
        <v>3</v>
      </c>
      <c r="AS94" s="194" t="s">
        <v>4</v>
      </c>
      <c r="AT94" s="198" t="s">
        <v>17</v>
      </c>
      <c r="AU94" s="199" t="s">
        <v>70</v>
      </c>
      <c r="AV94" s="61" t="s">
        <v>48</v>
      </c>
      <c r="AW94" s="201" t="s">
        <v>49</v>
      </c>
      <c r="AX94" s="204" t="s">
        <v>67</v>
      </c>
      <c r="AY94" s="205" t="s">
        <v>68</v>
      </c>
      <c r="AZ94" s="206" t="s">
        <v>69</v>
      </c>
      <c r="BA94" s="460"/>
      <c r="BB94" s="462"/>
      <c r="BC94" s="462"/>
      <c r="BD94" s="464"/>
      <c r="BE94" s="464"/>
      <c r="BF94" s="466"/>
      <c r="BG94" s="458"/>
    </row>
    <row r="95" spans="1:59" ht="39" customHeight="1">
      <c r="A95" s="69">
        <v>1</v>
      </c>
      <c r="B95" s="70" t="s">
        <v>59</v>
      </c>
      <c r="C95" s="158">
        <v>4363029.3041689498</v>
      </c>
      <c r="D95" s="45">
        <f t="shared" ref="D95:I102" si="82">D69+D49+D29+D9</f>
        <v>1365</v>
      </c>
      <c r="E95" s="2">
        <f t="shared" si="82"/>
        <v>148</v>
      </c>
      <c r="F95" s="2">
        <f t="shared" si="82"/>
        <v>8</v>
      </c>
      <c r="G95" s="2">
        <f t="shared" si="82"/>
        <v>0</v>
      </c>
      <c r="H95" s="2">
        <f t="shared" si="82"/>
        <v>19</v>
      </c>
      <c r="I95" s="102">
        <f t="shared" si="82"/>
        <v>1</v>
      </c>
      <c r="J95" s="105">
        <f>D95+E95+F95+G95+H95+I95</f>
        <v>1541</v>
      </c>
      <c r="K95" s="2">
        <f t="shared" ref="K95:P102" si="83">K69+K49+K29+K9</f>
        <v>1498</v>
      </c>
      <c r="L95" s="1">
        <f t="shared" si="83"/>
        <v>45</v>
      </c>
      <c r="M95" s="1">
        <f t="shared" si="83"/>
        <v>1</v>
      </c>
      <c r="N95" s="1">
        <f t="shared" si="83"/>
        <v>0</v>
      </c>
      <c r="O95" s="1">
        <f t="shared" si="83"/>
        <v>84</v>
      </c>
      <c r="P95" s="109">
        <f t="shared" si="83"/>
        <v>1</v>
      </c>
      <c r="Q95" s="106">
        <f>SUM(K95:P95)</f>
        <v>1629</v>
      </c>
      <c r="R95" s="45">
        <f t="shared" ref="R95:W102" si="84">R69+R49+R29+R9</f>
        <v>1152</v>
      </c>
      <c r="S95" s="1">
        <f t="shared" si="84"/>
        <v>9</v>
      </c>
      <c r="T95" s="1">
        <f t="shared" si="84"/>
        <v>0</v>
      </c>
      <c r="U95" s="1">
        <f t="shared" si="84"/>
        <v>0</v>
      </c>
      <c r="V95" s="1">
        <f t="shared" si="84"/>
        <v>57</v>
      </c>
      <c r="W95" s="109">
        <f t="shared" si="84"/>
        <v>1</v>
      </c>
      <c r="X95" s="137">
        <f>SUM(R95:W95)</f>
        <v>1219</v>
      </c>
      <c r="Y95" s="105">
        <f>J95+Q95+X95</f>
        <v>4389</v>
      </c>
      <c r="Z95" s="49">
        <v>1</v>
      </c>
      <c r="AA95" s="29" t="s">
        <v>59</v>
      </c>
      <c r="AB95" s="187">
        <f t="shared" ref="AB95:AQ95" si="85">AB69+AB49+AB29+AB9</f>
        <v>32</v>
      </c>
      <c r="AC95" s="188">
        <f t="shared" si="85"/>
        <v>19</v>
      </c>
      <c r="AD95" s="188">
        <f t="shared" si="85"/>
        <v>88</v>
      </c>
      <c r="AE95" s="188">
        <f t="shared" si="85"/>
        <v>160</v>
      </c>
      <c r="AF95" s="188">
        <f t="shared" si="85"/>
        <v>450</v>
      </c>
      <c r="AG95" s="188">
        <f t="shared" si="85"/>
        <v>561</v>
      </c>
      <c r="AH95" s="188">
        <f t="shared" si="85"/>
        <v>364</v>
      </c>
      <c r="AI95" s="188">
        <f t="shared" si="85"/>
        <v>408</v>
      </c>
      <c r="AJ95" s="188">
        <f t="shared" si="85"/>
        <v>222</v>
      </c>
      <c r="AK95" s="188">
        <f t="shared" si="85"/>
        <v>280</v>
      </c>
      <c r="AL95" s="188">
        <f t="shared" si="85"/>
        <v>213</v>
      </c>
      <c r="AM95" s="188">
        <f t="shared" si="85"/>
        <v>252</v>
      </c>
      <c r="AN95" s="188">
        <f t="shared" si="85"/>
        <v>269</v>
      </c>
      <c r="AO95" s="188">
        <f t="shared" si="85"/>
        <v>255</v>
      </c>
      <c r="AP95" s="188">
        <f t="shared" si="85"/>
        <v>378</v>
      </c>
      <c r="AQ95" s="189">
        <f t="shared" si="85"/>
        <v>266</v>
      </c>
      <c r="AR95" s="154">
        <f>AP95+AN95+AL95+AJ95+AH95+AF95+AD95+AB95</f>
        <v>2016</v>
      </c>
      <c r="AS95" s="195">
        <f>AQ95+AO95+AM95+AK95+AI95+AG95+AE95+AC95</f>
        <v>2201</v>
      </c>
      <c r="AT95" s="267">
        <f>SUM(AR95:AS95)</f>
        <v>4217</v>
      </c>
      <c r="AU95" s="263">
        <f>D95+E95+K95+L95+R95+S95</f>
        <v>4217</v>
      </c>
      <c r="AV95" s="58">
        <f>AV69+AV49+AV29+AV9</f>
        <v>14513</v>
      </c>
      <c r="AW95" s="62">
        <f>AW69+AW49+AW29+AW9</f>
        <v>1502</v>
      </c>
      <c r="AX95" s="200">
        <f t="shared" ref="AX95:AZ95" si="86">AX69+AX49+AX29+AX9</f>
        <v>28355</v>
      </c>
      <c r="AY95" s="4">
        <f t="shared" si="86"/>
        <v>1529</v>
      </c>
      <c r="AZ95" s="62">
        <f t="shared" si="86"/>
        <v>280</v>
      </c>
      <c r="BA95" s="271">
        <f>((D95+E95))/(C95*0.00144)*100</f>
        <v>24.081764553827032</v>
      </c>
      <c r="BB95" s="272">
        <f>(D95+E95)/(J95+Q95)*100</f>
        <v>47.728706624605678</v>
      </c>
      <c r="BC95" s="272">
        <f>(AU95)/(C95*0.00272)*100</f>
        <v>35.53420201824958</v>
      </c>
      <c r="BD95" s="272">
        <f>(E95+F95+G95+H95+I95+L95+M95+N95+O95+P95+S95+T95+U95+V95+W95)/Y95*100</f>
        <v>8.5213032581453625</v>
      </c>
      <c r="BE95" s="272">
        <f>((D95+E95))/(C95)*100000</f>
        <v>34.677740957510927</v>
      </c>
      <c r="BF95" s="273">
        <f>(AU95)/(C95)*100000</f>
        <v>96.653029489638854</v>
      </c>
      <c r="BG95" s="274">
        <f>AW95/AV95*100</f>
        <v>10.349341969268931</v>
      </c>
    </row>
    <row r="96" spans="1:59" ht="39" customHeight="1">
      <c r="A96" s="66">
        <v>2</v>
      </c>
      <c r="B96" s="68" t="s">
        <v>60</v>
      </c>
      <c r="C96" s="158">
        <v>9592537.9873951674</v>
      </c>
      <c r="D96" s="45">
        <f t="shared" si="82"/>
        <v>2646</v>
      </c>
      <c r="E96" s="2">
        <f t="shared" si="82"/>
        <v>118</v>
      </c>
      <c r="F96" s="2">
        <f t="shared" si="82"/>
        <v>38</v>
      </c>
      <c r="G96" s="2">
        <f t="shared" si="82"/>
        <v>12</v>
      </c>
      <c r="H96" s="2">
        <f t="shared" si="82"/>
        <v>75</v>
      </c>
      <c r="I96" s="102">
        <f t="shared" si="82"/>
        <v>6</v>
      </c>
      <c r="J96" s="106">
        <f t="shared" ref="J96:J102" si="87">D96+E96+F96+G96+H96+I96</f>
        <v>2895</v>
      </c>
      <c r="K96" s="2">
        <f t="shared" si="83"/>
        <v>1860</v>
      </c>
      <c r="L96" s="1">
        <f t="shared" si="83"/>
        <v>8</v>
      </c>
      <c r="M96" s="1">
        <f t="shared" si="83"/>
        <v>1</v>
      </c>
      <c r="N96" s="1">
        <f t="shared" si="83"/>
        <v>1</v>
      </c>
      <c r="O96" s="1">
        <f t="shared" si="83"/>
        <v>13</v>
      </c>
      <c r="P96" s="109">
        <f t="shared" si="83"/>
        <v>15</v>
      </c>
      <c r="Q96" s="106">
        <f t="shared" ref="Q96:Q102" si="88">SUM(K96:P96)</f>
        <v>1898</v>
      </c>
      <c r="R96" s="45">
        <f t="shared" si="84"/>
        <v>1543</v>
      </c>
      <c r="S96" s="1">
        <f t="shared" si="84"/>
        <v>8</v>
      </c>
      <c r="T96" s="1">
        <f t="shared" si="84"/>
        <v>2</v>
      </c>
      <c r="U96" s="1">
        <f t="shared" si="84"/>
        <v>1</v>
      </c>
      <c r="V96" s="1">
        <f t="shared" si="84"/>
        <v>8</v>
      </c>
      <c r="W96" s="109">
        <f t="shared" si="84"/>
        <v>5</v>
      </c>
      <c r="X96" s="138">
        <f t="shared" ref="X96:X102" si="89">SUM(R96:W96)</f>
        <v>1567</v>
      </c>
      <c r="Y96" s="139">
        <f t="shared" ref="Y96:Y101" si="90">J96+Q96+X96</f>
        <v>6360</v>
      </c>
      <c r="Z96" s="49">
        <v>2</v>
      </c>
      <c r="AA96" s="29" t="s">
        <v>60</v>
      </c>
      <c r="AB96" s="45">
        <f t="shared" ref="AB96:AQ96" si="91">AB70+AB50+AB30+AB10</f>
        <v>277</v>
      </c>
      <c r="AC96" s="2">
        <f t="shared" si="91"/>
        <v>203</v>
      </c>
      <c r="AD96" s="2">
        <f t="shared" si="91"/>
        <v>193</v>
      </c>
      <c r="AE96" s="2">
        <f t="shared" si="91"/>
        <v>321</v>
      </c>
      <c r="AF96" s="2">
        <f t="shared" si="91"/>
        <v>452</v>
      </c>
      <c r="AG96" s="2">
        <f t="shared" si="91"/>
        <v>686</v>
      </c>
      <c r="AH96" s="2">
        <f t="shared" si="91"/>
        <v>397</v>
      </c>
      <c r="AI96" s="2">
        <f t="shared" si="91"/>
        <v>680</v>
      </c>
      <c r="AJ96" s="2">
        <f t="shared" si="91"/>
        <v>270</v>
      </c>
      <c r="AK96" s="2">
        <f t="shared" si="91"/>
        <v>493</v>
      </c>
      <c r="AL96" s="2">
        <f t="shared" si="91"/>
        <v>341</v>
      </c>
      <c r="AM96" s="2">
        <f t="shared" si="91"/>
        <v>444</v>
      </c>
      <c r="AN96" s="2">
        <f t="shared" si="91"/>
        <v>358</v>
      </c>
      <c r="AO96" s="2">
        <f t="shared" si="91"/>
        <v>401</v>
      </c>
      <c r="AP96" s="2">
        <f t="shared" si="91"/>
        <v>399</v>
      </c>
      <c r="AQ96" s="190">
        <f t="shared" si="91"/>
        <v>268</v>
      </c>
      <c r="AR96" s="155">
        <f t="shared" ref="AR96:AR102" si="92">AP96+AN96+AL96+AJ96+AH96+AF96+AD96+AB96</f>
        <v>2687</v>
      </c>
      <c r="AS96" s="196">
        <f t="shared" ref="AS96:AS102" si="93">AQ96+AO96+AM96+AK96+AI96+AG96+AE96+AC96</f>
        <v>3496</v>
      </c>
      <c r="AT96" s="267">
        <f t="shared" ref="AT96:AT102" si="94">SUM(AR96:AS96)</f>
        <v>6183</v>
      </c>
      <c r="AU96" s="264">
        <f t="shared" ref="AU96:AU103" si="95">D96+E96+K96+L96+R96+S96</f>
        <v>6183</v>
      </c>
      <c r="AV96" s="58">
        <f t="shared" ref="AV96:AZ101" si="96">AV70+AV50+AV30+AV10</f>
        <v>23579</v>
      </c>
      <c r="AW96" s="62">
        <f t="shared" si="96"/>
        <v>3010</v>
      </c>
      <c r="AX96" s="200">
        <f t="shared" si="96"/>
        <v>89</v>
      </c>
      <c r="AY96" s="4">
        <f t="shared" si="96"/>
        <v>257</v>
      </c>
      <c r="AZ96" s="62">
        <f t="shared" si="96"/>
        <v>38</v>
      </c>
      <c r="BA96" s="271">
        <f t="shared" ref="BA96:BA103" si="97">((D96+E96))/(C96*0.00144)*100</f>
        <v>20.009766413921341</v>
      </c>
      <c r="BB96" s="272">
        <f t="shared" ref="BB96:BB103" si="98">(D96+E96)/(J96+Q96)*100</f>
        <v>57.667431671187153</v>
      </c>
      <c r="BC96" s="272">
        <f t="shared" ref="BC96:BC103" si="99">(AU96)/(C96*0.00272)*100</f>
        <v>23.697188040254549</v>
      </c>
      <c r="BD96" s="272">
        <f t="shared" ref="BD96:BD103" si="100">(E96+F96+G96+H96+I96+L96+M96+N96+O96+P96+S96+T96+U96+V96+W96)/Y96*100</f>
        <v>4.8899371069182394</v>
      </c>
      <c r="BE96" s="272">
        <f t="shared" ref="BE96:BE103" si="101">((D96+E96))/(C96)*100000</f>
        <v>28.814063636046736</v>
      </c>
      <c r="BF96" s="273">
        <f t="shared" ref="BF96:BF103" si="102">(AU96)/(C96)*100000</f>
        <v>64.45635146949239</v>
      </c>
      <c r="BG96" s="274">
        <f t="shared" ref="BG96:BG103" si="103">AW96/AV96*100</f>
        <v>12.765596505364943</v>
      </c>
    </row>
    <row r="97" spans="1:59" ht="39" customHeight="1">
      <c r="A97" s="66">
        <v>3</v>
      </c>
      <c r="B97" s="68" t="s">
        <v>61</v>
      </c>
      <c r="C97" s="159">
        <v>4339537.4267906398</v>
      </c>
      <c r="D97" s="45">
        <f t="shared" si="82"/>
        <v>896</v>
      </c>
      <c r="E97" s="2">
        <f t="shared" si="82"/>
        <v>112</v>
      </c>
      <c r="F97" s="2">
        <f t="shared" si="82"/>
        <v>18</v>
      </c>
      <c r="G97" s="2">
        <f t="shared" si="82"/>
        <v>1</v>
      </c>
      <c r="H97" s="2">
        <f t="shared" si="82"/>
        <v>1</v>
      </c>
      <c r="I97" s="102">
        <f t="shared" si="82"/>
        <v>0</v>
      </c>
      <c r="J97" s="106">
        <f t="shared" si="87"/>
        <v>1028</v>
      </c>
      <c r="K97" s="2">
        <f t="shared" si="83"/>
        <v>978</v>
      </c>
      <c r="L97" s="1">
        <f t="shared" si="83"/>
        <v>4</v>
      </c>
      <c r="M97" s="1">
        <f t="shared" si="83"/>
        <v>0</v>
      </c>
      <c r="N97" s="1">
        <f t="shared" si="83"/>
        <v>0</v>
      </c>
      <c r="O97" s="1">
        <f t="shared" si="83"/>
        <v>85</v>
      </c>
      <c r="P97" s="109">
        <f t="shared" si="83"/>
        <v>0</v>
      </c>
      <c r="Q97" s="106">
        <f t="shared" si="88"/>
        <v>1067</v>
      </c>
      <c r="R97" s="45">
        <f t="shared" si="84"/>
        <v>771</v>
      </c>
      <c r="S97" s="1">
        <f t="shared" si="84"/>
        <v>4</v>
      </c>
      <c r="T97" s="1">
        <f t="shared" si="84"/>
        <v>0</v>
      </c>
      <c r="U97" s="1">
        <f t="shared" si="84"/>
        <v>0</v>
      </c>
      <c r="V97" s="1">
        <f t="shared" si="84"/>
        <v>47</v>
      </c>
      <c r="W97" s="109">
        <f t="shared" si="84"/>
        <v>0</v>
      </c>
      <c r="X97" s="138">
        <f t="shared" si="89"/>
        <v>822</v>
      </c>
      <c r="Y97" s="139">
        <f t="shared" si="90"/>
        <v>2917</v>
      </c>
      <c r="Z97" s="49">
        <v>3</v>
      </c>
      <c r="AA97" s="29" t="s">
        <v>61</v>
      </c>
      <c r="AB97" s="45">
        <f t="shared" ref="AB97:AQ97" si="104">AB71+AB51+AB31+AB11</f>
        <v>191</v>
      </c>
      <c r="AC97" s="2">
        <f t="shared" si="104"/>
        <v>148</v>
      </c>
      <c r="AD97" s="2">
        <f t="shared" si="104"/>
        <v>174</v>
      </c>
      <c r="AE97" s="2">
        <f t="shared" si="104"/>
        <v>194</v>
      </c>
      <c r="AF97" s="2">
        <f t="shared" si="104"/>
        <v>216</v>
      </c>
      <c r="AG97" s="2">
        <f t="shared" si="104"/>
        <v>275</v>
      </c>
      <c r="AH97" s="2">
        <f t="shared" si="104"/>
        <v>222</v>
      </c>
      <c r="AI97" s="2">
        <f t="shared" si="104"/>
        <v>272</v>
      </c>
      <c r="AJ97" s="2">
        <f t="shared" si="104"/>
        <v>99</v>
      </c>
      <c r="AK97" s="2">
        <f t="shared" si="104"/>
        <v>188</v>
      </c>
      <c r="AL97" s="2">
        <f t="shared" si="104"/>
        <v>117</v>
      </c>
      <c r="AM97" s="2">
        <f t="shared" si="104"/>
        <v>163</v>
      </c>
      <c r="AN97" s="2">
        <f t="shared" si="104"/>
        <v>122</v>
      </c>
      <c r="AO97" s="2">
        <f t="shared" si="104"/>
        <v>163</v>
      </c>
      <c r="AP97" s="2">
        <f t="shared" si="104"/>
        <v>123</v>
      </c>
      <c r="AQ97" s="190">
        <f t="shared" si="104"/>
        <v>98</v>
      </c>
      <c r="AR97" s="155">
        <f t="shared" si="92"/>
        <v>1264</v>
      </c>
      <c r="AS97" s="196">
        <f t="shared" si="93"/>
        <v>1501</v>
      </c>
      <c r="AT97" s="267">
        <f t="shared" si="94"/>
        <v>2765</v>
      </c>
      <c r="AU97" s="264">
        <f t="shared" si="95"/>
        <v>2765</v>
      </c>
      <c r="AV97" s="58">
        <f t="shared" si="96"/>
        <v>6058</v>
      </c>
      <c r="AW97" s="62">
        <f t="shared" si="96"/>
        <v>1307</v>
      </c>
      <c r="AX97" s="200">
        <f t="shared" si="96"/>
        <v>243</v>
      </c>
      <c r="AY97" s="4">
        <f t="shared" si="96"/>
        <v>138</v>
      </c>
      <c r="AZ97" s="62">
        <f t="shared" si="96"/>
        <v>46</v>
      </c>
      <c r="BA97" s="271">
        <f t="shared" si="97"/>
        <v>16.130751533065908</v>
      </c>
      <c r="BB97" s="272">
        <f t="shared" si="98"/>
        <v>48.114558472553696</v>
      </c>
      <c r="BC97" s="272">
        <f t="shared" si="99"/>
        <v>23.425172263092037</v>
      </c>
      <c r="BD97" s="272">
        <f t="shared" si="100"/>
        <v>9.3246486115872464</v>
      </c>
      <c r="BE97" s="272">
        <f t="shared" si="101"/>
        <v>23.22828220761491</v>
      </c>
      <c r="BF97" s="273">
        <f t="shared" si="102"/>
        <v>63.716468555610341</v>
      </c>
      <c r="BG97" s="274">
        <f t="shared" si="103"/>
        <v>21.574777154176296</v>
      </c>
    </row>
    <row r="98" spans="1:59" ht="39" customHeight="1">
      <c r="A98" s="66">
        <v>4</v>
      </c>
      <c r="B98" s="68" t="s">
        <v>62</v>
      </c>
      <c r="C98" s="158">
        <v>1241986.2817792145</v>
      </c>
      <c r="D98" s="45">
        <f t="shared" si="82"/>
        <v>168</v>
      </c>
      <c r="E98" s="2">
        <f t="shared" si="82"/>
        <v>2</v>
      </c>
      <c r="F98" s="2">
        <f t="shared" si="82"/>
        <v>1</v>
      </c>
      <c r="G98" s="2">
        <f t="shared" si="82"/>
        <v>0</v>
      </c>
      <c r="H98" s="2">
        <f t="shared" si="82"/>
        <v>3</v>
      </c>
      <c r="I98" s="102">
        <f t="shared" si="82"/>
        <v>0</v>
      </c>
      <c r="J98" s="106">
        <f t="shared" si="87"/>
        <v>174</v>
      </c>
      <c r="K98" s="2">
        <f t="shared" si="83"/>
        <v>761</v>
      </c>
      <c r="L98" s="1">
        <f t="shared" si="83"/>
        <v>0</v>
      </c>
      <c r="M98" s="1">
        <f t="shared" si="83"/>
        <v>0</v>
      </c>
      <c r="N98" s="1">
        <f t="shared" si="83"/>
        <v>0</v>
      </c>
      <c r="O98" s="1">
        <f t="shared" si="83"/>
        <v>84</v>
      </c>
      <c r="P98" s="109">
        <f t="shared" si="83"/>
        <v>0</v>
      </c>
      <c r="Q98" s="106">
        <f t="shared" si="88"/>
        <v>845</v>
      </c>
      <c r="R98" s="45">
        <f t="shared" si="84"/>
        <v>343</v>
      </c>
      <c r="S98" s="1">
        <f t="shared" si="84"/>
        <v>0</v>
      </c>
      <c r="T98" s="1">
        <f t="shared" si="84"/>
        <v>0</v>
      </c>
      <c r="U98" s="1">
        <f t="shared" si="84"/>
        <v>0</v>
      </c>
      <c r="V98" s="1">
        <f t="shared" si="84"/>
        <v>57</v>
      </c>
      <c r="W98" s="109">
        <f t="shared" si="84"/>
        <v>0</v>
      </c>
      <c r="X98" s="138">
        <f t="shared" si="89"/>
        <v>400</v>
      </c>
      <c r="Y98" s="139">
        <f t="shared" si="90"/>
        <v>1419</v>
      </c>
      <c r="Z98" s="49">
        <v>4</v>
      </c>
      <c r="AA98" s="29" t="s">
        <v>62</v>
      </c>
      <c r="AB98" s="45">
        <f t="shared" ref="AB98:AQ98" si="105">AB72+AB52+AB32+AB12</f>
        <v>96</v>
      </c>
      <c r="AC98" s="2">
        <f t="shared" si="105"/>
        <v>79</v>
      </c>
      <c r="AD98" s="2">
        <f t="shared" si="105"/>
        <v>83</v>
      </c>
      <c r="AE98" s="2">
        <f t="shared" si="105"/>
        <v>101</v>
      </c>
      <c r="AF98" s="2">
        <f t="shared" si="105"/>
        <v>100</v>
      </c>
      <c r="AG98" s="2">
        <f t="shared" si="105"/>
        <v>156</v>
      </c>
      <c r="AH98" s="2">
        <f t="shared" si="105"/>
        <v>60</v>
      </c>
      <c r="AI98" s="2">
        <f t="shared" si="105"/>
        <v>139</v>
      </c>
      <c r="AJ98" s="2">
        <f t="shared" si="105"/>
        <v>35</v>
      </c>
      <c r="AK98" s="2">
        <f t="shared" si="105"/>
        <v>102</v>
      </c>
      <c r="AL98" s="2">
        <f t="shared" si="105"/>
        <v>41</v>
      </c>
      <c r="AM98" s="2">
        <f t="shared" si="105"/>
        <v>68</v>
      </c>
      <c r="AN98" s="2">
        <f t="shared" si="105"/>
        <v>46</v>
      </c>
      <c r="AO98" s="2">
        <f t="shared" si="105"/>
        <v>58</v>
      </c>
      <c r="AP98" s="2">
        <f t="shared" si="105"/>
        <v>61</v>
      </c>
      <c r="AQ98" s="190">
        <f t="shared" si="105"/>
        <v>49</v>
      </c>
      <c r="AR98" s="155">
        <f t="shared" si="92"/>
        <v>522</v>
      </c>
      <c r="AS98" s="196">
        <f t="shared" si="93"/>
        <v>752</v>
      </c>
      <c r="AT98" s="267">
        <f t="shared" si="94"/>
        <v>1274</v>
      </c>
      <c r="AU98" s="264">
        <f t="shared" si="95"/>
        <v>1274</v>
      </c>
      <c r="AV98" s="58">
        <f t="shared" si="96"/>
        <v>3192</v>
      </c>
      <c r="AW98" s="62">
        <f t="shared" si="96"/>
        <v>169</v>
      </c>
      <c r="AX98" s="200">
        <f t="shared" si="96"/>
        <v>2022</v>
      </c>
      <c r="AY98" s="4">
        <f t="shared" si="96"/>
        <v>502</v>
      </c>
      <c r="AZ98" s="62">
        <f t="shared" si="96"/>
        <v>34</v>
      </c>
      <c r="BA98" s="271">
        <f t="shared" si="97"/>
        <v>9.5053832145741897</v>
      </c>
      <c r="BB98" s="272">
        <f t="shared" si="98"/>
        <v>16.683022571148186</v>
      </c>
      <c r="BC98" s="272">
        <f t="shared" si="99"/>
        <v>37.712361224327907</v>
      </c>
      <c r="BD98" s="272">
        <f t="shared" si="100"/>
        <v>10.359408033826638</v>
      </c>
      <c r="BE98" s="272">
        <f t="shared" si="101"/>
        <v>13.687751828986833</v>
      </c>
      <c r="BF98" s="273">
        <f t="shared" si="102"/>
        <v>102.57762253017191</v>
      </c>
      <c r="BG98" s="274">
        <f t="shared" si="103"/>
        <v>5.2944862155388472</v>
      </c>
    </row>
    <row r="99" spans="1:59" ht="39" customHeight="1">
      <c r="A99" s="66">
        <v>5</v>
      </c>
      <c r="B99" s="68" t="s">
        <v>63</v>
      </c>
      <c r="C99" s="158">
        <v>24767363.17560111</v>
      </c>
      <c r="D99" s="45">
        <f t="shared" si="82"/>
        <v>11198</v>
      </c>
      <c r="E99" s="2">
        <f t="shared" si="82"/>
        <v>871</v>
      </c>
      <c r="F99" s="2">
        <f t="shared" si="82"/>
        <v>107</v>
      </c>
      <c r="G99" s="2">
        <f t="shared" si="82"/>
        <v>35</v>
      </c>
      <c r="H99" s="2">
        <f t="shared" si="82"/>
        <v>35</v>
      </c>
      <c r="I99" s="102">
        <f t="shared" si="82"/>
        <v>3</v>
      </c>
      <c r="J99" s="106">
        <f t="shared" si="87"/>
        <v>12249</v>
      </c>
      <c r="K99" s="2">
        <f t="shared" si="83"/>
        <v>10054</v>
      </c>
      <c r="L99" s="1">
        <f t="shared" si="83"/>
        <v>16</v>
      </c>
      <c r="M99" s="1">
        <f t="shared" si="83"/>
        <v>0</v>
      </c>
      <c r="N99" s="1">
        <f t="shared" si="83"/>
        <v>1</v>
      </c>
      <c r="O99" s="1">
        <f t="shared" si="83"/>
        <v>1</v>
      </c>
      <c r="P99" s="109">
        <f t="shared" si="83"/>
        <v>35</v>
      </c>
      <c r="Q99" s="106">
        <f t="shared" si="88"/>
        <v>10107</v>
      </c>
      <c r="R99" s="45">
        <f t="shared" si="84"/>
        <v>11158</v>
      </c>
      <c r="S99" s="1">
        <f t="shared" si="84"/>
        <v>10</v>
      </c>
      <c r="T99" s="1">
        <f t="shared" si="84"/>
        <v>0</v>
      </c>
      <c r="U99" s="1">
        <f t="shared" si="84"/>
        <v>0</v>
      </c>
      <c r="V99" s="1">
        <f t="shared" si="84"/>
        <v>42</v>
      </c>
      <c r="W99" s="109">
        <f t="shared" si="84"/>
        <v>25</v>
      </c>
      <c r="X99" s="138">
        <f t="shared" si="89"/>
        <v>11235</v>
      </c>
      <c r="Y99" s="139">
        <f t="shared" si="90"/>
        <v>33591</v>
      </c>
      <c r="Z99" s="49">
        <v>5</v>
      </c>
      <c r="AA99" s="29" t="s">
        <v>63</v>
      </c>
      <c r="AB99" s="45">
        <f t="shared" ref="AB99:AQ99" si="106">AB73+AB53+AB33+AB13</f>
        <v>1404</v>
      </c>
      <c r="AC99" s="2">
        <f t="shared" si="106"/>
        <v>1135</v>
      </c>
      <c r="AD99" s="2">
        <f t="shared" si="106"/>
        <v>2646</v>
      </c>
      <c r="AE99" s="2">
        <f t="shared" si="106"/>
        <v>3067</v>
      </c>
      <c r="AF99" s="2">
        <f t="shared" si="106"/>
        <v>3269</v>
      </c>
      <c r="AG99" s="2">
        <f t="shared" si="106"/>
        <v>4248</v>
      </c>
      <c r="AH99" s="2">
        <f t="shared" si="106"/>
        <v>2231</v>
      </c>
      <c r="AI99" s="2">
        <f t="shared" si="106"/>
        <v>2785</v>
      </c>
      <c r="AJ99" s="2">
        <f t="shared" si="106"/>
        <v>1628</v>
      </c>
      <c r="AK99" s="2">
        <f t="shared" si="106"/>
        <v>1896</v>
      </c>
      <c r="AL99" s="2">
        <f t="shared" si="106"/>
        <v>1578</v>
      </c>
      <c r="AM99" s="2">
        <f t="shared" si="106"/>
        <v>1724</v>
      </c>
      <c r="AN99" s="2">
        <f t="shared" si="106"/>
        <v>1504</v>
      </c>
      <c r="AO99" s="2">
        <f t="shared" si="106"/>
        <v>1448</v>
      </c>
      <c r="AP99" s="2">
        <f t="shared" si="106"/>
        <v>1577</v>
      </c>
      <c r="AQ99" s="190">
        <f t="shared" si="106"/>
        <v>1167</v>
      </c>
      <c r="AR99" s="155">
        <f t="shared" si="92"/>
        <v>15837</v>
      </c>
      <c r="AS99" s="196">
        <f t="shared" si="93"/>
        <v>17470</v>
      </c>
      <c r="AT99" s="267">
        <f t="shared" si="94"/>
        <v>33307</v>
      </c>
      <c r="AU99" s="264">
        <f t="shared" si="95"/>
        <v>33307</v>
      </c>
      <c r="AV99" s="58">
        <f t="shared" si="96"/>
        <v>57715</v>
      </c>
      <c r="AW99" s="62">
        <f t="shared" si="96"/>
        <v>11665</v>
      </c>
      <c r="AX99" s="200">
        <f t="shared" si="96"/>
        <v>3725</v>
      </c>
      <c r="AY99" s="4">
        <f t="shared" si="96"/>
        <v>907</v>
      </c>
      <c r="AZ99" s="62">
        <f t="shared" si="96"/>
        <v>168</v>
      </c>
      <c r="BA99" s="271">
        <f t="shared" si="97"/>
        <v>33.83989623997018</v>
      </c>
      <c r="BB99" s="272">
        <f t="shared" si="98"/>
        <v>53.985507246376805</v>
      </c>
      <c r="BC99" s="272">
        <f t="shared" si="99"/>
        <v>49.440953812549317</v>
      </c>
      <c r="BD99" s="272">
        <f t="shared" si="100"/>
        <v>3.5158226906016492</v>
      </c>
      <c r="BE99" s="272">
        <f t="shared" si="101"/>
        <v>48.729450585557061</v>
      </c>
      <c r="BF99" s="273">
        <f t="shared" si="102"/>
        <v>134.47939437013417</v>
      </c>
      <c r="BG99" s="274">
        <f t="shared" si="103"/>
        <v>20.211383522481157</v>
      </c>
    </row>
    <row r="100" spans="1:59" ht="39" customHeight="1">
      <c r="A100" s="66">
        <v>6</v>
      </c>
      <c r="B100" s="68" t="s">
        <v>64</v>
      </c>
      <c r="C100" s="158">
        <v>97261831.088788718</v>
      </c>
      <c r="D100" s="45">
        <f t="shared" si="82"/>
        <v>59863</v>
      </c>
      <c r="E100" s="2">
        <f t="shared" si="82"/>
        <v>3654</v>
      </c>
      <c r="F100" s="2">
        <f t="shared" si="82"/>
        <v>269</v>
      </c>
      <c r="G100" s="2">
        <f t="shared" si="82"/>
        <v>486</v>
      </c>
      <c r="H100" s="2">
        <f t="shared" si="82"/>
        <v>394</v>
      </c>
      <c r="I100" s="102">
        <f t="shared" si="82"/>
        <v>92</v>
      </c>
      <c r="J100" s="106">
        <f t="shared" si="87"/>
        <v>64758</v>
      </c>
      <c r="K100" s="2">
        <f t="shared" si="83"/>
        <v>67755</v>
      </c>
      <c r="L100" s="1">
        <f t="shared" si="83"/>
        <v>787</v>
      </c>
      <c r="M100" s="1">
        <f t="shared" si="83"/>
        <v>48</v>
      </c>
      <c r="N100" s="1">
        <f t="shared" si="83"/>
        <v>129</v>
      </c>
      <c r="O100" s="1">
        <f t="shared" si="83"/>
        <v>362</v>
      </c>
      <c r="P100" s="109">
        <f t="shared" si="83"/>
        <v>185</v>
      </c>
      <c r="Q100" s="106">
        <f t="shared" si="88"/>
        <v>69266</v>
      </c>
      <c r="R100" s="45">
        <f t="shared" si="84"/>
        <v>23190</v>
      </c>
      <c r="S100" s="1">
        <f t="shared" si="84"/>
        <v>268</v>
      </c>
      <c r="T100" s="1">
        <f t="shared" si="84"/>
        <v>13</v>
      </c>
      <c r="U100" s="1">
        <f t="shared" si="84"/>
        <v>44</v>
      </c>
      <c r="V100" s="1">
        <f t="shared" si="84"/>
        <v>159</v>
      </c>
      <c r="W100" s="109">
        <f t="shared" si="84"/>
        <v>44</v>
      </c>
      <c r="X100" s="138">
        <f t="shared" si="89"/>
        <v>23718</v>
      </c>
      <c r="Y100" s="139">
        <f t="shared" si="90"/>
        <v>157742</v>
      </c>
      <c r="Z100" s="49">
        <v>6</v>
      </c>
      <c r="AA100" s="29" t="s">
        <v>64</v>
      </c>
      <c r="AB100" s="45">
        <f t="shared" ref="AB100:AQ100" si="107">AB74+AB54+AB34+AB14</f>
        <v>581</v>
      </c>
      <c r="AC100" s="2">
        <f t="shared" si="107"/>
        <v>489</v>
      </c>
      <c r="AD100" s="2">
        <f t="shared" si="107"/>
        <v>2966</v>
      </c>
      <c r="AE100" s="2">
        <f t="shared" si="107"/>
        <v>4782</v>
      </c>
      <c r="AF100" s="2">
        <f t="shared" si="107"/>
        <v>14955</v>
      </c>
      <c r="AG100" s="2">
        <f t="shared" si="107"/>
        <v>19325</v>
      </c>
      <c r="AH100" s="2">
        <f t="shared" si="107"/>
        <v>14030</v>
      </c>
      <c r="AI100" s="2">
        <f t="shared" si="107"/>
        <v>15106</v>
      </c>
      <c r="AJ100" s="2">
        <f t="shared" si="107"/>
        <v>12447</v>
      </c>
      <c r="AK100" s="2">
        <f t="shared" si="107"/>
        <v>12708</v>
      </c>
      <c r="AL100" s="2">
        <f t="shared" si="107"/>
        <v>12426</v>
      </c>
      <c r="AM100" s="2">
        <f t="shared" si="107"/>
        <v>10721</v>
      </c>
      <c r="AN100" s="2">
        <f t="shared" si="107"/>
        <v>10813</v>
      </c>
      <c r="AO100" s="2">
        <f t="shared" si="107"/>
        <v>8081</v>
      </c>
      <c r="AP100" s="2">
        <f t="shared" si="107"/>
        <v>9909</v>
      </c>
      <c r="AQ100" s="190">
        <f t="shared" si="107"/>
        <v>6178</v>
      </c>
      <c r="AR100" s="155">
        <f t="shared" si="92"/>
        <v>78127</v>
      </c>
      <c r="AS100" s="196">
        <f t="shared" si="93"/>
        <v>77390</v>
      </c>
      <c r="AT100" s="267">
        <f t="shared" si="94"/>
        <v>155517</v>
      </c>
      <c r="AU100" s="264">
        <f t="shared" si="95"/>
        <v>155517</v>
      </c>
      <c r="AV100" s="58">
        <f t="shared" si="96"/>
        <v>509964</v>
      </c>
      <c r="AW100" s="62">
        <f t="shared" si="96"/>
        <v>66833</v>
      </c>
      <c r="AX100" s="200">
        <f t="shared" si="96"/>
        <v>177173</v>
      </c>
      <c r="AY100" s="4">
        <f t="shared" si="96"/>
        <v>60510</v>
      </c>
      <c r="AZ100" s="62">
        <f t="shared" si="96"/>
        <v>1224</v>
      </c>
      <c r="BA100" s="271">
        <f t="shared" si="97"/>
        <v>45.350809545741924</v>
      </c>
      <c r="BB100" s="272">
        <f t="shared" si="98"/>
        <v>47.392258103026322</v>
      </c>
      <c r="BC100" s="272">
        <f t="shared" si="99"/>
        <v>58.785000248313622</v>
      </c>
      <c r="BD100" s="272">
        <f t="shared" si="100"/>
        <v>4.3957855231961052</v>
      </c>
      <c r="BE100" s="272">
        <f t="shared" si="101"/>
        <v>65.305165745868365</v>
      </c>
      <c r="BF100" s="273">
        <f t="shared" si="102"/>
        <v>159.89520067541307</v>
      </c>
      <c r="BG100" s="274">
        <f t="shared" si="103"/>
        <v>13.10543489344346</v>
      </c>
    </row>
    <row r="101" spans="1:59" ht="39" customHeight="1">
      <c r="A101" s="66">
        <v>7</v>
      </c>
      <c r="B101" s="68" t="s">
        <v>65</v>
      </c>
      <c r="C101" s="158">
        <v>43365989.411678582</v>
      </c>
      <c r="D101" s="45">
        <f t="shared" si="82"/>
        <v>19655</v>
      </c>
      <c r="E101" s="2">
        <f t="shared" si="82"/>
        <v>1737</v>
      </c>
      <c r="F101" s="2">
        <f t="shared" si="82"/>
        <v>373</v>
      </c>
      <c r="G101" s="2">
        <f t="shared" si="82"/>
        <v>275</v>
      </c>
      <c r="H101" s="2">
        <f t="shared" si="82"/>
        <v>1579</v>
      </c>
      <c r="I101" s="102">
        <f t="shared" si="82"/>
        <v>14</v>
      </c>
      <c r="J101" s="106">
        <f t="shared" si="87"/>
        <v>23633</v>
      </c>
      <c r="K101" s="2">
        <f t="shared" si="83"/>
        <v>14862</v>
      </c>
      <c r="L101" s="1">
        <f t="shared" si="83"/>
        <v>166</v>
      </c>
      <c r="M101" s="1">
        <f t="shared" si="83"/>
        <v>2</v>
      </c>
      <c r="N101" s="1">
        <f t="shared" si="83"/>
        <v>26</v>
      </c>
      <c r="O101" s="1">
        <f t="shared" si="83"/>
        <v>567</v>
      </c>
      <c r="P101" s="109">
        <f t="shared" si="83"/>
        <v>36</v>
      </c>
      <c r="Q101" s="106">
        <f t="shared" si="88"/>
        <v>15659</v>
      </c>
      <c r="R101" s="45">
        <f t="shared" si="84"/>
        <v>7535</v>
      </c>
      <c r="S101" s="1">
        <f t="shared" si="84"/>
        <v>114</v>
      </c>
      <c r="T101" s="1">
        <f t="shared" si="84"/>
        <v>4</v>
      </c>
      <c r="U101" s="1">
        <f t="shared" si="84"/>
        <v>16</v>
      </c>
      <c r="V101" s="1">
        <f t="shared" si="84"/>
        <v>392</v>
      </c>
      <c r="W101" s="109">
        <f t="shared" si="84"/>
        <v>9</v>
      </c>
      <c r="X101" s="138">
        <f t="shared" si="89"/>
        <v>8070</v>
      </c>
      <c r="Y101" s="139">
        <f t="shared" si="90"/>
        <v>47362</v>
      </c>
      <c r="Z101" s="49">
        <v>7</v>
      </c>
      <c r="AA101" s="29" t="s">
        <v>65</v>
      </c>
      <c r="AB101" s="45">
        <f t="shared" ref="AB101:AQ101" si="108">AB75+AB55+AB35+AB15</f>
        <v>1505</v>
      </c>
      <c r="AC101" s="2">
        <f t="shared" si="108"/>
        <v>1287</v>
      </c>
      <c r="AD101" s="2">
        <f t="shared" si="108"/>
        <v>1672</v>
      </c>
      <c r="AE101" s="2">
        <f t="shared" si="108"/>
        <v>2311</v>
      </c>
      <c r="AF101" s="2">
        <f t="shared" si="108"/>
        <v>5017</v>
      </c>
      <c r="AG101" s="2">
        <f t="shared" si="108"/>
        <v>6358</v>
      </c>
      <c r="AH101" s="2">
        <f t="shared" si="108"/>
        <v>4120</v>
      </c>
      <c r="AI101" s="2">
        <f t="shared" si="108"/>
        <v>4356</v>
      </c>
      <c r="AJ101" s="2">
        <f t="shared" si="108"/>
        <v>3057</v>
      </c>
      <c r="AK101" s="2">
        <f t="shared" si="108"/>
        <v>2757</v>
      </c>
      <c r="AL101" s="2">
        <f t="shared" si="108"/>
        <v>3105</v>
      </c>
      <c r="AM101" s="2">
        <f t="shared" si="108"/>
        <v>1985</v>
      </c>
      <c r="AN101" s="2">
        <f t="shared" si="108"/>
        <v>2572</v>
      </c>
      <c r="AO101" s="2">
        <f t="shared" si="108"/>
        <v>1342</v>
      </c>
      <c r="AP101" s="2">
        <f t="shared" si="108"/>
        <v>1693</v>
      </c>
      <c r="AQ101" s="190">
        <f t="shared" si="108"/>
        <v>932</v>
      </c>
      <c r="AR101" s="155">
        <f t="shared" si="92"/>
        <v>22741</v>
      </c>
      <c r="AS101" s="196">
        <f t="shared" si="93"/>
        <v>21328</v>
      </c>
      <c r="AT101" s="267">
        <f t="shared" si="94"/>
        <v>44069</v>
      </c>
      <c r="AU101" s="264">
        <f t="shared" si="95"/>
        <v>44069</v>
      </c>
      <c r="AV101" s="58">
        <f t="shared" si="96"/>
        <v>151068</v>
      </c>
      <c r="AW101" s="62">
        <f t="shared" si="96"/>
        <v>23833</v>
      </c>
      <c r="AX101" s="200">
        <f t="shared" si="96"/>
        <v>68262.158116063918</v>
      </c>
      <c r="AY101" s="4">
        <f t="shared" si="96"/>
        <v>12621</v>
      </c>
      <c r="AZ101" s="62">
        <f t="shared" si="96"/>
        <v>1073</v>
      </c>
      <c r="BA101" s="271">
        <f t="shared" si="97"/>
        <v>34.256235720877875</v>
      </c>
      <c r="BB101" s="272">
        <f t="shared" si="98"/>
        <v>54.443652651939324</v>
      </c>
      <c r="BC101" s="272">
        <f t="shared" si="99"/>
        <v>37.360702373207971</v>
      </c>
      <c r="BD101" s="272">
        <f t="shared" si="100"/>
        <v>11.211519783792914</v>
      </c>
      <c r="BE101" s="272">
        <f t="shared" si="101"/>
        <v>49.328979438064138</v>
      </c>
      <c r="BF101" s="273">
        <f t="shared" si="102"/>
        <v>101.62111045512569</v>
      </c>
      <c r="BG101" s="274">
        <f t="shared" si="103"/>
        <v>15.776339132046497</v>
      </c>
    </row>
    <row r="102" spans="1:59" ht="39" customHeight="1" thickBot="1">
      <c r="A102" s="67">
        <v>8</v>
      </c>
      <c r="B102" s="183" t="s">
        <v>66</v>
      </c>
      <c r="C102" s="160">
        <v>1141349</v>
      </c>
      <c r="D102" s="46">
        <f t="shared" si="82"/>
        <v>283</v>
      </c>
      <c r="E102" s="18">
        <f t="shared" si="82"/>
        <v>18</v>
      </c>
      <c r="F102" s="18">
        <f t="shared" si="82"/>
        <v>3</v>
      </c>
      <c r="G102" s="18">
        <f t="shared" si="82"/>
        <v>1</v>
      </c>
      <c r="H102" s="18">
        <f t="shared" si="82"/>
        <v>15</v>
      </c>
      <c r="I102" s="103">
        <f t="shared" si="82"/>
        <v>0</v>
      </c>
      <c r="J102" s="107">
        <f t="shared" si="87"/>
        <v>320</v>
      </c>
      <c r="K102" s="18">
        <f t="shared" si="83"/>
        <v>301</v>
      </c>
      <c r="L102" s="15">
        <f t="shared" si="83"/>
        <v>5</v>
      </c>
      <c r="M102" s="15">
        <f t="shared" si="83"/>
        <v>5</v>
      </c>
      <c r="N102" s="15">
        <f t="shared" si="83"/>
        <v>1</v>
      </c>
      <c r="O102" s="15">
        <f t="shared" si="83"/>
        <v>12</v>
      </c>
      <c r="P102" s="110">
        <f t="shared" si="83"/>
        <v>0</v>
      </c>
      <c r="Q102" s="107">
        <f t="shared" si="88"/>
        <v>324</v>
      </c>
      <c r="R102" s="46">
        <f t="shared" si="84"/>
        <v>586</v>
      </c>
      <c r="S102" s="15">
        <f t="shared" si="84"/>
        <v>3</v>
      </c>
      <c r="T102" s="15">
        <f t="shared" si="84"/>
        <v>4</v>
      </c>
      <c r="U102" s="15">
        <f t="shared" si="84"/>
        <v>1</v>
      </c>
      <c r="V102" s="15">
        <f t="shared" si="84"/>
        <v>29</v>
      </c>
      <c r="W102" s="110">
        <f t="shared" si="84"/>
        <v>0</v>
      </c>
      <c r="X102" s="140">
        <f t="shared" si="89"/>
        <v>623</v>
      </c>
      <c r="Y102" s="141">
        <f>J102+Q102+X102</f>
        <v>1267</v>
      </c>
      <c r="Z102" s="50">
        <v>8</v>
      </c>
      <c r="AA102" s="35" t="s">
        <v>66</v>
      </c>
      <c r="AB102" s="191">
        <f t="shared" ref="AB102:AQ102" si="109">AB76+AB56+AB36+AB16</f>
        <v>11</v>
      </c>
      <c r="AC102" s="192">
        <f t="shared" si="109"/>
        <v>7</v>
      </c>
      <c r="AD102" s="192">
        <f t="shared" si="109"/>
        <v>29</v>
      </c>
      <c r="AE102" s="192">
        <f t="shared" si="109"/>
        <v>77</v>
      </c>
      <c r="AF102" s="192">
        <f t="shared" si="109"/>
        <v>141</v>
      </c>
      <c r="AG102" s="192">
        <f t="shared" si="109"/>
        <v>133</v>
      </c>
      <c r="AH102" s="192">
        <f t="shared" si="109"/>
        <v>91</v>
      </c>
      <c r="AI102" s="192">
        <f t="shared" si="109"/>
        <v>103</v>
      </c>
      <c r="AJ102" s="192">
        <f t="shared" si="109"/>
        <v>83</v>
      </c>
      <c r="AK102" s="192">
        <f t="shared" si="109"/>
        <v>72</v>
      </c>
      <c r="AL102" s="192">
        <f t="shared" si="109"/>
        <v>129</v>
      </c>
      <c r="AM102" s="192">
        <f t="shared" si="109"/>
        <v>89</v>
      </c>
      <c r="AN102" s="192">
        <f t="shared" si="109"/>
        <v>69</v>
      </c>
      <c r="AO102" s="192">
        <f t="shared" si="109"/>
        <v>66</v>
      </c>
      <c r="AP102" s="192">
        <f t="shared" si="109"/>
        <v>61</v>
      </c>
      <c r="AQ102" s="193">
        <f t="shared" si="109"/>
        <v>35</v>
      </c>
      <c r="AR102" s="156">
        <f t="shared" si="92"/>
        <v>614</v>
      </c>
      <c r="AS102" s="197">
        <f t="shared" si="93"/>
        <v>582</v>
      </c>
      <c r="AT102" s="268">
        <f t="shared" si="94"/>
        <v>1196</v>
      </c>
      <c r="AU102" s="265">
        <f t="shared" si="95"/>
        <v>1196</v>
      </c>
      <c r="AV102" s="202">
        <f>AV76+AV56+AV36+AV16</f>
        <v>2747</v>
      </c>
      <c r="AW102" s="203">
        <f t="shared" ref="AW102:AZ103" si="110">AW76+AW56+AW36+AW16</f>
        <v>290</v>
      </c>
      <c r="AX102" s="200">
        <f t="shared" si="110"/>
        <v>723</v>
      </c>
      <c r="AY102" s="4">
        <f t="shared" si="110"/>
        <v>0</v>
      </c>
      <c r="AZ102" s="62">
        <f t="shared" si="110"/>
        <v>29</v>
      </c>
      <c r="BA102" s="271">
        <f t="shared" si="97"/>
        <v>18.314098297521422</v>
      </c>
      <c r="BB102" s="275">
        <f t="shared" si="98"/>
        <v>46.739130434782609</v>
      </c>
      <c r="BC102" s="272">
        <f t="shared" si="99"/>
        <v>38.525103395450571</v>
      </c>
      <c r="BD102" s="275">
        <f t="shared" si="100"/>
        <v>7.6558800315706392</v>
      </c>
      <c r="BE102" s="272">
        <f t="shared" si="101"/>
        <v>26.372301548430848</v>
      </c>
      <c r="BF102" s="273">
        <f t="shared" si="102"/>
        <v>104.78828123562556</v>
      </c>
      <c r="BG102" s="276">
        <f t="shared" si="103"/>
        <v>10.556971241354205</v>
      </c>
    </row>
    <row r="103" spans="1:59" ht="39" customHeight="1" thickBot="1">
      <c r="A103" s="455" t="s">
        <v>58</v>
      </c>
      <c r="B103" s="456"/>
      <c r="C103" s="163">
        <f t="shared" ref="C103:Y103" si="111">SUM(C95:C102)</f>
        <v>186073623.67620239</v>
      </c>
      <c r="D103" s="16">
        <f t="shared" si="111"/>
        <v>96074</v>
      </c>
      <c r="E103" s="19">
        <f t="shared" si="111"/>
        <v>6660</v>
      </c>
      <c r="F103" s="19">
        <f t="shared" si="111"/>
        <v>817</v>
      </c>
      <c r="G103" s="19">
        <f t="shared" si="111"/>
        <v>810</v>
      </c>
      <c r="H103" s="19">
        <f t="shared" si="111"/>
        <v>2121</v>
      </c>
      <c r="I103" s="104">
        <f t="shared" si="111"/>
        <v>116</v>
      </c>
      <c r="J103" s="108">
        <f t="shared" si="111"/>
        <v>106598</v>
      </c>
      <c r="K103" s="19">
        <f t="shared" si="111"/>
        <v>98069</v>
      </c>
      <c r="L103" s="17">
        <f t="shared" si="111"/>
        <v>1031</v>
      </c>
      <c r="M103" s="17">
        <f t="shared" si="111"/>
        <v>57</v>
      </c>
      <c r="N103" s="17">
        <f t="shared" si="111"/>
        <v>158</v>
      </c>
      <c r="O103" s="17">
        <f t="shared" si="111"/>
        <v>1208</v>
      </c>
      <c r="P103" s="111">
        <f t="shared" si="111"/>
        <v>272</v>
      </c>
      <c r="Q103" s="108">
        <f t="shared" si="111"/>
        <v>100795</v>
      </c>
      <c r="R103" s="3">
        <f t="shared" si="111"/>
        <v>46278</v>
      </c>
      <c r="S103" s="3">
        <f t="shared" si="111"/>
        <v>416</v>
      </c>
      <c r="T103" s="3">
        <f t="shared" si="111"/>
        <v>23</v>
      </c>
      <c r="U103" s="3">
        <f t="shared" si="111"/>
        <v>62</v>
      </c>
      <c r="V103" s="3">
        <f t="shared" si="111"/>
        <v>791</v>
      </c>
      <c r="W103" s="92">
        <f t="shared" si="111"/>
        <v>84</v>
      </c>
      <c r="X103" s="108">
        <f t="shared" si="111"/>
        <v>47654</v>
      </c>
      <c r="Y103" s="108">
        <f t="shared" si="111"/>
        <v>255047</v>
      </c>
      <c r="Z103" s="297" t="s">
        <v>58</v>
      </c>
      <c r="AA103" s="298"/>
      <c r="AB103" s="3">
        <f t="shared" ref="AB103:AV103" si="112">SUM(AB95:AB102)</f>
        <v>4097</v>
      </c>
      <c r="AC103" s="3">
        <f t="shared" si="112"/>
        <v>3367</v>
      </c>
      <c r="AD103" s="3">
        <f t="shared" si="112"/>
        <v>7851</v>
      </c>
      <c r="AE103" s="3">
        <f t="shared" si="112"/>
        <v>11013</v>
      </c>
      <c r="AF103" s="3">
        <f t="shared" si="112"/>
        <v>24600</v>
      </c>
      <c r="AG103" s="3">
        <f t="shared" si="112"/>
        <v>31742</v>
      </c>
      <c r="AH103" s="3">
        <f t="shared" si="112"/>
        <v>21515</v>
      </c>
      <c r="AI103" s="3">
        <f t="shared" si="112"/>
        <v>23849</v>
      </c>
      <c r="AJ103" s="3">
        <f t="shared" si="112"/>
        <v>17841</v>
      </c>
      <c r="AK103" s="3">
        <f t="shared" si="112"/>
        <v>18496</v>
      </c>
      <c r="AL103" s="3">
        <f t="shared" si="112"/>
        <v>17950</v>
      </c>
      <c r="AM103" s="3">
        <f t="shared" si="112"/>
        <v>15446</v>
      </c>
      <c r="AN103" s="3">
        <f t="shared" si="112"/>
        <v>15753</v>
      </c>
      <c r="AO103" s="3">
        <f t="shared" si="112"/>
        <v>11814</v>
      </c>
      <c r="AP103" s="3">
        <f t="shared" si="112"/>
        <v>14201</v>
      </c>
      <c r="AQ103" s="3">
        <f t="shared" si="112"/>
        <v>8993</v>
      </c>
      <c r="AR103" s="108">
        <f t="shared" si="112"/>
        <v>123808</v>
      </c>
      <c r="AS103" s="5">
        <f t="shared" si="112"/>
        <v>124720</v>
      </c>
      <c r="AT103" s="269">
        <f t="shared" si="112"/>
        <v>248528</v>
      </c>
      <c r="AU103" s="266">
        <f t="shared" si="95"/>
        <v>248528</v>
      </c>
      <c r="AV103" s="5">
        <f t="shared" si="112"/>
        <v>768836</v>
      </c>
      <c r="AW103" s="25">
        <f t="shared" si="110"/>
        <v>108609</v>
      </c>
      <c r="AX103" s="26">
        <f t="shared" si="110"/>
        <v>280592.15811606392</v>
      </c>
      <c r="AY103" s="27">
        <f t="shared" si="110"/>
        <v>76464</v>
      </c>
      <c r="AZ103" s="28">
        <f t="shared" si="110"/>
        <v>2892</v>
      </c>
      <c r="BA103" s="271">
        <f t="shared" si="97"/>
        <v>38.341304987806218</v>
      </c>
      <c r="BB103" s="277">
        <f t="shared" si="98"/>
        <v>49.535905261990521</v>
      </c>
      <c r="BC103" s="272">
        <f t="shared" si="99"/>
        <v>49.104535307106943</v>
      </c>
      <c r="BD103" s="277">
        <f t="shared" si="100"/>
        <v>5.7346293036185481</v>
      </c>
      <c r="BE103" s="272">
        <f t="shared" si="101"/>
        <v>55.211479182440954</v>
      </c>
      <c r="BF103" s="273">
        <f t="shared" si="102"/>
        <v>133.56433603533091</v>
      </c>
      <c r="BG103" s="278">
        <f t="shared" si="103"/>
        <v>14.126419678579047</v>
      </c>
    </row>
  </sheetData>
  <mergeCells count="254">
    <mergeCell ref="BA23:BA28"/>
    <mergeCell ref="R26:X26"/>
    <mergeCell ref="B86:G88"/>
    <mergeCell ref="AX47:AZ47"/>
    <mergeCell ref="A57:B57"/>
    <mergeCell ref="A64:C64"/>
    <mergeCell ref="D64:Y64"/>
    <mergeCell ref="Z64:AT64"/>
    <mergeCell ref="AV64:AW66"/>
    <mergeCell ref="AX64:AZ66"/>
    <mergeCell ref="BA64:BA68"/>
    <mergeCell ref="M67:P67"/>
    <mergeCell ref="Q67:Q68"/>
    <mergeCell ref="R67:R68"/>
    <mergeCell ref="BA43:BA48"/>
    <mergeCell ref="AN67:AO67"/>
    <mergeCell ref="AP67:AQ67"/>
    <mergeCell ref="AR67:AT67"/>
    <mergeCell ref="AV67:AW67"/>
    <mergeCell ref="AX67:AZ67"/>
    <mergeCell ref="A77:B77"/>
    <mergeCell ref="A67:A68"/>
    <mergeCell ref="AH67:AI67"/>
    <mergeCell ref="AJ67:AK67"/>
    <mergeCell ref="AX90:AZ92"/>
    <mergeCell ref="D90:Y90"/>
    <mergeCell ref="B92:B94"/>
    <mergeCell ref="A90:C90"/>
    <mergeCell ref="BA90:BG92"/>
    <mergeCell ref="F93:I93"/>
    <mergeCell ref="M93:P93"/>
    <mergeCell ref="T93:W93"/>
    <mergeCell ref="R91:Y91"/>
    <mergeCell ref="Y92:Y94"/>
    <mergeCell ref="AA92:AA94"/>
    <mergeCell ref="Z92:Z94"/>
    <mergeCell ref="Z91:AT91"/>
    <mergeCell ref="Z90:AT90"/>
    <mergeCell ref="AV90:AW92"/>
    <mergeCell ref="K93:K94"/>
    <mergeCell ref="AD93:AE93"/>
    <mergeCell ref="AF93:AG93"/>
    <mergeCell ref="AH93:AI93"/>
    <mergeCell ref="AJ93:AK93"/>
    <mergeCell ref="X93:X94"/>
    <mergeCell ref="C92:C94"/>
    <mergeCell ref="D92:J92"/>
    <mergeCell ref="K92:Q92"/>
    <mergeCell ref="A103:B103"/>
    <mergeCell ref="BG93:BG94"/>
    <mergeCell ref="BA93:BA94"/>
    <mergeCell ref="BB93:BB94"/>
    <mergeCell ref="BC93:BC94"/>
    <mergeCell ref="BD93:BD94"/>
    <mergeCell ref="BE93:BE94"/>
    <mergeCell ref="BF93:BF94"/>
    <mergeCell ref="AL93:AM93"/>
    <mergeCell ref="AN93:AO93"/>
    <mergeCell ref="AP93:AQ93"/>
    <mergeCell ref="AR93:AT93"/>
    <mergeCell ref="AV93:AW93"/>
    <mergeCell ref="AX93:AZ93"/>
    <mergeCell ref="AB93:AC93"/>
    <mergeCell ref="J93:J94"/>
    <mergeCell ref="R92:X92"/>
    <mergeCell ref="AB92:AT92"/>
    <mergeCell ref="D91:Q91"/>
    <mergeCell ref="L93:L94"/>
    <mergeCell ref="Q93:Q94"/>
    <mergeCell ref="R93:R94"/>
    <mergeCell ref="S93:S94"/>
    <mergeCell ref="D93:D94"/>
    <mergeCell ref="E93:E94"/>
    <mergeCell ref="D5:Q5"/>
    <mergeCell ref="AX7:AZ7"/>
    <mergeCell ref="E7:E8"/>
    <mergeCell ref="D7:D8"/>
    <mergeCell ref="AV7:AW7"/>
    <mergeCell ref="D6:J6"/>
    <mergeCell ref="K6:Q6"/>
    <mergeCell ref="R6:X6"/>
    <mergeCell ref="J7:J8"/>
    <mergeCell ref="S7:S8"/>
    <mergeCell ref="Z5:Z8"/>
    <mergeCell ref="AD7:AE7"/>
    <mergeCell ref="AF7:AG7"/>
    <mergeCell ref="AH7:AI7"/>
    <mergeCell ref="AJ7:AK7"/>
    <mergeCell ref="AL7:AM7"/>
    <mergeCell ref="X7:X8"/>
    <mergeCell ref="R5:X5"/>
    <mergeCell ref="AU3:AU5"/>
    <mergeCell ref="BF3:BF8"/>
    <mergeCell ref="BG3:BG8"/>
    <mergeCell ref="A3:C4"/>
    <mergeCell ref="AV3:AW6"/>
    <mergeCell ref="AX3:AZ6"/>
    <mergeCell ref="BA3:BA8"/>
    <mergeCell ref="BB3:BB8"/>
    <mergeCell ref="BC3:BC8"/>
    <mergeCell ref="BD3:BD8"/>
    <mergeCell ref="BE3:BE8"/>
    <mergeCell ref="D3:Y4"/>
    <mergeCell ref="F7:I7"/>
    <mergeCell ref="M7:P7"/>
    <mergeCell ref="T7:W7"/>
    <mergeCell ref="Y5:Y8"/>
    <mergeCell ref="Z3:AT4"/>
    <mergeCell ref="AA5:AA8"/>
    <mergeCell ref="AB5:AT6"/>
    <mergeCell ref="AN7:AO7"/>
    <mergeCell ref="AP7:AQ7"/>
    <mergeCell ref="AR7:AT7"/>
    <mergeCell ref="AB7:AC7"/>
    <mergeCell ref="Q7:Q8"/>
    <mergeCell ref="A5:C6"/>
    <mergeCell ref="A91:C91"/>
    <mergeCell ref="A92:A94"/>
    <mergeCell ref="A23:C24"/>
    <mergeCell ref="D23:Y24"/>
    <mergeCell ref="Z23:AT24"/>
    <mergeCell ref="AV23:AW26"/>
    <mergeCell ref="AX23:AZ26"/>
    <mergeCell ref="Q27:Q28"/>
    <mergeCell ref="R27:R28"/>
    <mergeCell ref="S27:S28"/>
    <mergeCell ref="T27:W27"/>
    <mergeCell ref="X27:X28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T27"/>
    <mergeCell ref="AV27:AW27"/>
    <mergeCell ref="AV43:AW46"/>
    <mergeCell ref="AX43:AZ46"/>
    <mergeCell ref="BB23:BB28"/>
    <mergeCell ref="BC23:BC28"/>
    <mergeCell ref="BD23:BD28"/>
    <mergeCell ref="BE23:BE28"/>
    <mergeCell ref="BF23:BF28"/>
    <mergeCell ref="BG23:BG28"/>
    <mergeCell ref="A25:C26"/>
    <mergeCell ref="D25:Q25"/>
    <mergeCell ref="R25:X25"/>
    <mergeCell ref="Y25:Y28"/>
    <mergeCell ref="Z25:Z28"/>
    <mergeCell ref="AA25:AA28"/>
    <mergeCell ref="AB25:AT26"/>
    <mergeCell ref="D26:J26"/>
    <mergeCell ref="K26:Q26"/>
    <mergeCell ref="B27:B28"/>
    <mergeCell ref="C27:C28"/>
    <mergeCell ref="D27:D28"/>
    <mergeCell ref="E27:E28"/>
    <mergeCell ref="F27:I27"/>
    <mergeCell ref="J27:J28"/>
    <mergeCell ref="K27:K28"/>
    <mergeCell ref="L27:L28"/>
    <mergeCell ref="M27:P27"/>
    <mergeCell ref="L47:L48"/>
    <mergeCell ref="M47:P47"/>
    <mergeCell ref="BB43:BB48"/>
    <mergeCell ref="Q47:Q48"/>
    <mergeCell ref="R47:R48"/>
    <mergeCell ref="S47:S48"/>
    <mergeCell ref="T47:W47"/>
    <mergeCell ref="X47:X48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AR47:AT47"/>
    <mergeCell ref="AV47:AW47"/>
    <mergeCell ref="K67:K68"/>
    <mergeCell ref="L67:L68"/>
    <mergeCell ref="BC43:BC48"/>
    <mergeCell ref="BD43:BD48"/>
    <mergeCell ref="BE43:BE48"/>
    <mergeCell ref="BF43:BF48"/>
    <mergeCell ref="BG43:BG48"/>
    <mergeCell ref="A45:C46"/>
    <mergeCell ref="D45:Q45"/>
    <mergeCell ref="R45:X45"/>
    <mergeCell ref="Y45:Y48"/>
    <mergeCell ref="Z45:Z48"/>
    <mergeCell ref="AA45:AA48"/>
    <mergeCell ref="AB45:AT46"/>
    <mergeCell ref="D46:J46"/>
    <mergeCell ref="K46:Q46"/>
    <mergeCell ref="R46:X46"/>
    <mergeCell ref="B47:B48"/>
    <mergeCell ref="C47:C48"/>
    <mergeCell ref="D47:D48"/>
    <mergeCell ref="E47:E48"/>
    <mergeCell ref="F47:I47"/>
    <mergeCell ref="J47:J48"/>
    <mergeCell ref="K47:K48"/>
    <mergeCell ref="Z37:AA37"/>
    <mergeCell ref="Z57:AA57"/>
    <mergeCell ref="BB64:BB68"/>
    <mergeCell ref="BC64:BC68"/>
    <mergeCell ref="BD64:BD68"/>
    <mergeCell ref="BE64:BE68"/>
    <mergeCell ref="BF64:BF68"/>
    <mergeCell ref="BG64:BG68"/>
    <mergeCell ref="A65:C66"/>
    <mergeCell ref="D65:Q65"/>
    <mergeCell ref="R65:X65"/>
    <mergeCell ref="Y65:Y68"/>
    <mergeCell ref="Z65:Z68"/>
    <mergeCell ref="AA65:AA68"/>
    <mergeCell ref="AB65:AT66"/>
    <mergeCell ref="D66:J66"/>
    <mergeCell ref="K66:Q66"/>
    <mergeCell ref="R66:X66"/>
    <mergeCell ref="B67:B68"/>
    <mergeCell ref="C67:C68"/>
    <mergeCell ref="D67:D68"/>
    <mergeCell ref="E67:E68"/>
    <mergeCell ref="F67:I67"/>
    <mergeCell ref="J67:J68"/>
    <mergeCell ref="Z77:AA77"/>
    <mergeCell ref="Z103:AA103"/>
    <mergeCell ref="AL67:AM67"/>
    <mergeCell ref="AX27:AZ27"/>
    <mergeCell ref="A37:B37"/>
    <mergeCell ref="A43:C44"/>
    <mergeCell ref="D43:Y44"/>
    <mergeCell ref="Z43:AT44"/>
    <mergeCell ref="A7:A8"/>
    <mergeCell ref="A27:A28"/>
    <mergeCell ref="A47:A48"/>
    <mergeCell ref="S67:S68"/>
    <mergeCell ref="T67:W67"/>
    <mergeCell ref="X67:X68"/>
    <mergeCell ref="AB67:AC67"/>
    <mergeCell ref="AD67:AE67"/>
    <mergeCell ref="AF67:AG67"/>
    <mergeCell ref="A17:B17"/>
    <mergeCell ref="L7:L8"/>
    <mergeCell ref="K7:K8"/>
    <mergeCell ref="C7:C8"/>
    <mergeCell ref="R7:R8"/>
    <mergeCell ref="B7:B8"/>
    <mergeCell ref="Z17:AA17"/>
  </mergeCells>
  <pageMargins left="0.18" right="0.22" top="0.75" bottom="0.75" header="0.3" footer="0.3"/>
  <pageSetup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tabSelected="1" workbookViewId="0">
      <selection activeCell="I11" sqref="I11"/>
    </sheetView>
  </sheetViews>
  <sheetFormatPr defaultRowHeight="15"/>
  <cols>
    <col min="3" max="3" width="12" customWidth="1"/>
    <col min="7" max="7" width="13.85546875" customWidth="1"/>
  </cols>
  <sheetData>
    <row r="1" spans="2:13">
      <c r="C1" t="s">
        <v>81</v>
      </c>
      <c r="D1" t="s">
        <v>79</v>
      </c>
      <c r="E1" t="s">
        <v>80</v>
      </c>
      <c r="H1" s="533" t="s">
        <v>84</v>
      </c>
      <c r="I1" s="533" t="s">
        <v>85</v>
      </c>
      <c r="J1" s="533" t="s">
        <v>77</v>
      </c>
      <c r="K1" s="533" t="s">
        <v>86</v>
      </c>
      <c r="L1" s="533" t="s">
        <v>17</v>
      </c>
    </row>
    <row r="2" spans="2:13" ht="47.25" customHeight="1">
      <c r="B2" s="30" t="s">
        <v>59</v>
      </c>
      <c r="C2">
        <v>2</v>
      </c>
      <c r="D2">
        <v>2</v>
      </c>
      <c r="E2" s="295">
        <v>43.716253277372253</v>
      </c>
      <c r="G2" s="525" t="s">
        <v>87</v>
      </c>
      <c r="H2" s="526">
        <v>245</v>
      </c>
      <c r="I2" s="526">
        <v>28</v>
      </c>
      <c r="J2" s="526">
        <v>87</v>
      </c>
      <c r="K2" s="526">
        <f>274+95</f>
        <v>369</v>
      </c>
      <c r="L2" s="527">
        <v>729</v>
      </c>
      <c r="M2" s="524"/>
    </row>
    <row r="3" spans="2:13" ht="49.5" customHeight="1">
      <c r="B3" s="30" t="s">
        <v>60</v>
      </c>
      <c r="C3">
        <v>5</v>
      </c>
      <c r="D3">
        <v>3</v>
      </c>
      <c r="E3" s="295">
        <v>31.075012231988335</v>
      </c>
      <c r="G3" s="528" t="s">
        <v>82</v>
      </c>
      <c r="H3" s="526">
        <v>284</v>
      </c>
      <c r="I3" s="526">
        <v>19</v>
      </c>
      <c r="J3" s="526">
        <v>80</v>
      </c>
      <c r="K3" s="526">
        <v>369</v>
      </c>
      <c r="L3" s="527">
        <v>752</v>
      </c>
    </row>
    <row r="4" spans="2:13" ht="33.75" customHeight="1">
      <c r="B4" s="30" t="s">
        <v>61</v>
      </c>
      <c r="C4">
        <v>2</v>
      </c>
      <c r="D4">
        <v>1</v>
      </c>
      <c r="E4" s="295">
        <v>30.397655725126306</v>
      </c>
      <c r="G4" s="525" t="s">
        <v>83</v>
      </c>
      <c r="H4" s="526">
        <v>284</v>
      </c>
      <c r="I4" s="526">
        <v>19</v>
      </c>
      <c r="J4" s="526">
        <v>80</v>
      </c>
      <c r="K4" s="526">
        <v>338</v>
      </c>
      <c r="L4" s="527">
        <v>721</v>
      </c>
    </row>
    <row r="5" spans="2:13" ht="45.75" customHeight="1">
      <c r="B5" s="30" t="s">
        <v>62</v>
      </c>
      <c r="C5">
        <v>1</v>
      </c>
      <c r="D5">
        <v>1</v>
      </c>
      <c r="E5" s="295">
        <v>43.336653714612289</v>
      </c>
      <c r="G5" s="529" t="s">
        <v>88</v>
      </c>
      <c r="H5" s="527">
        <v>303</v>
      </c>
      <c r="I5" s="527">
        <v>22</v>
      </c>
      <c r="J5" s="527">
        <v>80</v>
      </c>
      <c r="K5" s="531">
        <v>352</v>
      </c>
      <c r="L5" s="531">
        <v>757</v>
      </c>
    </row>
    <row r="6" spans="2:13" ht="15.75">
      <c r="B6" s="30" t="s">
        <v>77</v>
      </c>
      <c r="C6">
        <v>13</v>
      </c>
      <c r="D6">
        <v>13</v>
      </c>
      <c r="E6" s="295">
        <v>62.902989124225826</v>
      </c>
      <c r="G6" s="525" t="s">
        <v>89</v>
      </c>
      <c r="H6" s="526">
        <v>25</v>
      </c>
      <c r="I6" s="532">
        <v>50</v>
      </c>
      <c r="J6" s="526">
        <v>32</v>
      </c>
      <c r="K6" s="526">
        <v>81</v>
      </c>
      <c r="L6" s="530">
        <v>37</v>
      </c>
    </row>
    <row r="7" spans="2:13">
      <c r="B7" s="30" t="s">
        <v>64</v>
      </c>
      <c r="C7">
        <v>52</v>
      </c>
      <c r="D7">
        <v>61</v>
      </c>
      <c r="E7" s="295">
        <v>73.012439205766995</v>
      </c>
    </row>
    <row r="8" spans="2:13">
      <c r="B8" s="30" t="s">
        <v>65</v>
      </c>
      <c r="C8">
        <v>23</v>
      </c>
      <c r="D8">
        <v>19</v>
      </c>
      <c r="E8" s="295">
        <v>46.776965988430028</v>
      </c>
    </row>
    <row r="9" spans="2:13">
      <c r="B9" s="39" t="s">
        <v>66</v>
      </c>
      <c r="C9">
        <v>1</v>
      </c>
      <c r="D9">
        <v>0</v>
      </c>
      <c r="E9" s="295">
        <v>44.580888879016378</v>
      </c>
    </row>
    <row r="10" spans="2:13">
      <c r="B10" s="294" t="s">
        <v>78</v>
      </c>
      <c r="C10">
        <v>100</v>
      </c>
      <c r="D10">
        <v>100</v>
      </c>
      <c r="E10" s="295">
        <v>61.337201203640156</v>
      </c>
    </row>
    <row r="13" spans="2:13">
      <c r="E13" s="295">
        <v>94997</v>
      </c>
    </row>
    <row r="14" spans="2:13">
      <c r="E14" s="295">
        <v>92693</v>
      </c>
    </row>
    <row r="15" spans="2:13">
      <c r="E15" s="295">
        <f>E13-E14</f>
        <v>2304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TB-07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Dr Basharat Javed</cp:lastModifiedBy>
  <cp:lastPrinted>2014-01-16T06:35:28Z</cp:lastPrinted>
  <dcterms:created xsi:type="dcterms:W3CDTF">2014-01-15T04:54:34Z</dcterms:created>
  <dcterms:modified xsi:type="dcterms:W3CDTF">2016-01-02T19:16:47Z</dcterms:modified>
</cp:coreProperties>
</file>