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Data\Data for NTP Website\"/>
    </mc:Choice>
  </mc:AlternateContent>
  <bookViews>
    <workbookView xWindow="0" yWindow="0" windowWidth="20490" windowHeight="7650" tabRatio="695" activeTab="1"/>
  </bookViews>
  <sheets>
    <sheet name="TB-07-2017" sheetId="3" r:id="rId1"/>
    <sheet name="TB-09-2016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Print_Area" localSheetId="0">'TB-07-2017'!$A$72:$BG$86</definedName>
    <definedName name="_xlnm.Print_Titles" localSheetId="0">'TB-07-2017'!$A:$C</definedName>
  </definedNames>
  <calcPr calcId="162913"/>
</workbook>
</file>

<file path=xl/calcChain.xml><?xml version="1.0" encoding="utf-8"?>
<calcChain xmlns="http://schemas.openxmlformats.org/spreadsheetml/2006/main">
  <c r="X97" i="3" l="1"/>
  <c r="X98" i="3"/>
  <c r="X99" i="3"/>
  <c r="X100" i="3"/>
  <c r="X101" i="3"/>
  <c r="X102" i="3"/>
  <c r="X103" i="3"/>
  <c r="X104" i="3"/>
  <c r="X96" i="3"/>
  <c r="Q97" i="3"/>
  <c r="Q98" i="3"/>
  <c r="Q99" i="3"/>
  <c r="Q100" i="3"/>
  <c r="Q101" i="3"/>
  <c r="Q102" i="3"/>
  <c r="Q103" i="3"/>
  <c r="Q104" i="3"/>
  <c r="Q96" i="3"/>
  <c r="H82" i="3"/>
  <c r="BC59" i="2"/>
  <c r="BC60" i="2"/>
  <c r="BC61" i="2"/>
  <c r="BC62" i="2"/>
  <c r="BC72" i="2" s="1"/>
  <c r="BC63" i="2"/>
  <c r="BC64" i="2"/>
  <c r="BC65" i="2"/>
  <c r="BC58" i="2"/>
  <c r="AW68" i="2"/>
  <c r="BC69" i="2"/>
  <c r="BC70" i="2"/>
  <c r="BC71" i="2"/>
  <c r="BC73" i="2"/>
  <c r="BC74" i="2"/>
  <c r="BC75" i="2"/>
  <c r="BC68" i="2"/>
  <c r="BB69" i="2"/>
  <c r="BB70" i="2"/>
  <c r="BB71" i="2"/>
  <c r="BB72" i="2"/>
  <c r="BB73" i="2"/>
  <c r="BB74" i="2"/>
  <c r="BB75" i="2"/>
  <c r="BB76" i="2"/>
  <c r="BB68" i="2"/>
  <c r="BA69" i="2"/>
  <c r="BA70" i="2"/>
  <c r="BA71" i="2"/>
  <c r="BA72" i="2"/>
  <c r="BA73" i="2"/>
  <c r="BA74" i="2"/>
  <c r="BA75" i="2"/>
  <c r="BA76" i="2"/>
  <c r="BA68" i="2"/>
  <c r="AZ69" i="2"/>
  <c r="AZ70" i="2"/>
  <c r="AZ71" i="2"/>
  <c r="AZ72" i="2"/>
  <c r="AZ73" i="2"/>
  <c r="AZ74" i="2"/>
  <c r="AZ75" i="2"/>
  <c r="AZ76" i="2"/>
  <c r="AZ68" i="2"/>
  <c r="AY69" i="2"/>
  <c r="AY70" i="2"/>
  <c r="AY71" i="2"/>
  <c r="AY72" i="2"/>
  <c r="AY73" i="2"/>
  <c r="AY74" i="2"/>
  <c r="AY75" i="2"/>
  <c r="AY76" i="2"/>
  <c r="AY68" i="2"/>
  <c r="AX69" i="2"/>
  <c r="AX70" i="2"/>
  <c r="AX71" i="2"/>
  <c r="AX72" i="2"/>
  <c r="AX73" i="2"/>
  <c r="AX74" i="2"/>
  <c r="AX75" i="2"/>
  <c r="AX76" i="2"/>
  <c r="AX68" i="2"/>
  <c r="AW69" i="2"/>
  <c r="AW70" i="2"/>
  <c r="AW71" i="2"/>
  <c r="AW72" i="2"/>
  <c r="AW73" i="2"/>
  <c r="AW74" i="2"/>
  <c r="AW75" i="2"/>
  <c r="AW76" i="2"/>
  <c r="BT63" i="3" l="1"/>
  <c r="BT64" i="3"/>
  <c r="BT65" i="3"/>
  <c r="BT66" i="3"/>
  <c r="BT67" i="3"/>
  <c r="BT68" i="3"/>
  <c r="BT69" i="3"/>
  <c r="BT70" i="3"/>
  <c r="BT62" i="3"/>
  <c r="BT46" i="3"/>
  <c r="BT47" i="3"/>
  <c r="BT48" i="3"/>
  <c r="BT49" i="3"/>
  <c r="BT50" i="3"/>
  <c r="BT51" i="3"/>
  <c r="BT52" i="3"/>
  <c r="BT53" i="3"/>
  <c r="BT45" i="3"/>
  <c r="BT29" i="3" l="1"/>
  <c r="BT30" i="3"/>
  <c r="BT31" i="3"/>
  <c r="BT32" i="3"/>
  <c r="BT33" i="3"/>
  <c r="BT34" i="3"/>
  <c r="BT35" i="3"/>
  <c r="BT36" i="3"/>
  <c r="BT37" i="3"/>
  <c r="CD7" i="3"/>
  <c r="BS66" i="3" l="1"/>
  <c r="BS63" i="3"/>
  <c r="BS64" i="3"/>
  <c r="BS65" i="3"/>
  <c r="BS67" i="3"/>
  <c r="BS68" i="3"/>
  <c r="BS62" i="3"/>
  <c r="BS53" i="3"/>
  <c r="BS46" i="3"/>
  <c r="BS47" i="3"/>
  <c r="BS48" i="3"/>
  <c r="BS49" i="3"/>
  <c r="BS50" i="3"/>
  <c r="BS51" i="3"/>
  <c r="BS52" i="3"/>
  <c r="BS45" i="3"/>
  <c r="BS36" i="3"/>
  <c r="BS30" i="3"/>
  <c r="BS31" i="3"/>
  <c r="BS32" i="3"/>
  <c r="BS33" i="3"/>
  <c r="BS34" i="3"/>
  <c r="BS35" i="3"/>
  <c r="BS29" i="3"/>
  <c r="BE78" i="3" l="1"/>
  <c r="J66" i="2" l="1"/>
  <c r="AL61" i="2" l="1"/>
  <c r="BV79" i="3" l="1"/>
  <c r="BV82" i="3"/>
  <c r="BV83" i="3"/>
  <c r="BV84" i="3"/>
  <c r="BU79" i="3"/>
  <c r="BU82" i="3"/>
  <c r="BU83" i="3"/>
  <c r="BU84" i="3"/>
  <c r="BB59" i="2"/>
  <c r="BB61" i="2"/>
  <c r="BB62" i="2"/>
  <c r="BB63" i="2"/>
  <c r="BB64" i="2"/>
  <c r="BB65" i="2"/>
  <c r="BA59" i="2"/>
  <c r="BA61" i="2"/>
  <c r="BA62" i="2"/>
  <c r="BA63" i="2"/>
  <c r="BA64" i="2"/>
  <c r="BA65" i="2"/>
  <c r="AZ59" i="2"/>
  <c r="AZ61" i="2"/>
  <c r="AZ62" i="2"/>
  <c r="AZ63" i="2"/>
  <c r="AZ64" i="2"/>
  <c r="AZ65" i="2"/>
  <c r="AY59" i="2"/>
  <c r="AY61" i="2"/>
  <c r="AY62" i="2"/>
  <c r="AY63" i="2"/>
  <c r="AY64" i="2"/>
  <c r="AY65" i="2"/>
  <c r="AX59" i="2"/>
  <c r="AX61" i="2"/>
  <c r="AX62" i="2"/>
  <c r="AX63" i="2"/>
  <c r="AX64" i="2"/>
  <c r="AX65" i="2"/>
  <c r="AW59" i="2"/>
  <c r="AW61" i="2"/>
  <c r="AW62" i="2"/>
  <c r="AW63" i="2"/>
  <c r="AW64" i="2"/>
  <c r="AW65" i="2"/>
  <c r="AM58" i="2"/>
  <c r="AL58" i="2"/>
  <c r="AJ58" i="2"/>
  <c r="Y59" i="2"/>
  <c r="Y61" i="2"/>
  <c r="Y62" i="2"/>
  <c r="Y63" i="2"/>
  <c r="Y64" i="2"/>
  <c r="Y65" i="2"/>
  <c r="Y58" i="2"/>
  <c r="AV58" i="2" s="1"/>
  <c r="N58" i="2"/>
  <c r="I58" i="2"/>
  <c r="BC46" i="2" l="1"/>
  <c r="BC48" i="2"/>
  <c r="BC50" i="2"/>
  <c r="BC51" i="2"/>
  <c r="BC52" i="2"/>
  <c r="BB46" i="2"/>
  <c r="BB48" i="2"/>
  <c r="BB50" i="2"/>
  <c r="BB51" i="2"/>
  <c r="BB52" i="2"/>
  <c r="BA46" i="2"/>
  <c r="BA48" i="2"/>
  <c r="BA50" i="2"/>
  <c r="BA51" i="2"/>
  <c r="BA52" i="2"/>
  <c r="AZ46" i="2"/>
  <c r="AZ48" i="2"/>
  <c r="AZ50" i="2"/>
  <c r="AZ51" i="2"/>
  <c r="AZ52" i="2"/>
  <c r="AY51" i="2"/>
  <c r="AY50" i="2"/>
  <c r="AY48" i="2"/>
  <c r="AY46" i="2"/>
  <c r="AY52" i="2"/>
  <c r="AX46" i="2"/>
  <c r="AX48" i="2"/>
  <c r="AX50" i="2"/>
  <c r="AX51" i="2"/>
  <c r="AX52" i="2"/>
  <c r="AW46" i="2"/>
  <c r="AW48" i="2"/>
  <c r="AW50" i="2"/>
  <c r="AW51" i="2"/>
  <c r="AW52" i="2"/>
  <c r="AV46" i="2"/>
  <c r="AV48" i="2"/>
  <c r="AV50" i="2"/>
  <c r="AV51" i="2"/>
  <c r="AV52" i="2"/>
  <c r="Y47" i="2"/>
  <c r="Y60" i="2" s="1"/>
  <c r="Y49" i="2"/>
  <c r="BC36" i="2"/>
  <c r="BC33" i="2"/>
  <c r="BC34" i="2"/>
  <c r="BC35" i="2"/>
  <c r="BC37" i="2"/>
  <c r="BC38" i="2"/>
  <c r="BC32" i="2"/>
  <c r="BB33" i="2"/>
  <c r="BB34" i="2"/>
  <c r="BB35" i="2"/>
  <c r="BB36" i="2"/>
  <c r="BB37" i="2"/>
  <c r="BB38" i="2"/>
  <c r="BA33" i="2"/>
  <c r="BA34" i="2"/>
  <c r="BA35" i="2"/>
  <c r="BA36" i="2"/>
  <c r="BA37" i="2"/>
  <c r="BA38" i="2"/>
  <c r="AZ33" i="2"/>
  <c r="AZ34" i="2"/>
  <c r="AZ35" i="2"/>
  <c r="AZ36" i="2"/>
  <c r="AZ37" i="2"/>
  <c r="AZ38" i="2"/>
  <c r="AY33" i="2"/>
  <c r="AY34" i="2"/>
  <c r="AY35" i="2"/>
  <c r="AY36" i="2"/>
  <c r="AY37" i="2"/>
  <c r="AY38" i="2"/>
  <c r="AX33" i="2"/>
  <c r="AX34" i="2"/>
  <c r="AX35" i="2"/>
  <c r="AX36" i="2"/>
  <c r="AX37" i="2"/>
  <c r="AX38" i="2"/>
  <c r="AW33" i="2"/>
  <c r="AW34" i="2"/>
  <c r="AW35" i="2"/>
  <c r="AW36" i="2"/>
  <c r="AW37" i="2"/>
  <c r="AW38" i="2"/>
  <c r="AV33" i="2"/>
  <c r="AV34" i="2"/>
  <c r="AV35" i="2"/>
  <c r="AV36" i="2"/>
  <c r="AV37" i="2"/>
  <c r="AV38" i="2"/>
  <c r="BB32" i="2"/>
  <c r="BA32" i="2"/>
  <c r="AZ32" i="2"/>
  <c r="AY32" i="2"/>
  <c r="AX32" i="2"/>
  <c r="AW32" i="2"/>
  <c r="AV32" i="2"/>
  <c r="AV26" i="2"/>
  <c r="BC26" i="2"/>
  <c r="BC19" i="2"/>
  <c r="BC20" i="2"/>
  <c r="BC21" i="2"/>
  <c r="BC22" i="2"/>
  <c r="BC23" i="2"/>
  <c r="BC24" i="2"/>
  <c r="BC25" i="2"/>
  <c r="BB19" i="2"/>
  <c r="BB20" i="2"/>
  <c r="BB21" i="2"/>
  <c r="BB22" i="2"/>
  <c r="BB23" i="2"/>
  <c r="BB24" i="2"/>
  <c r="BB25" i="2"/>
  <c r="BA19" i="2"/>
  <c r="BA20" i="2"/>
  <c r="BA21" i="2"/>
  <c r="BA22" i="2"/>
  <c r="BA23" i="2"/>
  <c r="BA24" i="2"/>
  <c r="BA25" i="2"/>
  <c r="AZ19" i="2"/>
  <c r="AZ20" i="2"/>
  <c r="AZ21" i="2"/>
  <c r="AZ22" i="2"/>
  <c r="AZ23" i="2"/>
  <c r="AZ24" i="2"/>
  <c r="AZ25" i="2"/>
  <c r="AY19" i="2"/>
  <c r="AY20" i="2"/>
  <c r="AY21" i="2"/>
  <c r="AY22" i="2"/>
  <c r="AY23" i="2"/>
  <c r="AY24" i="2"/>
  <c r="AY25" i="2"/>
  <c r="AX19" i="2"/>
  <c r="AX20" i="2"/>
  <c r="AX21" i="2"/>
  <c r="AX22" i="2"/>
  <c r="AX23" i="2"/>
  <c r="AX24" i="2"/>
  <c r="AX25" i="2"/>
  <c r="AW19" i="2"/>
  <c r="AW20" i="2"/>
  <c r="AW21" i="2"/>
  <c r="AW22" i="2"/>
  <c r="AW23" i="2"/>
  <c r="AW24" i="2"/>
  <c r="AW25" i="2"/>
  <c r="AV19" i="2"/>
  <c r="AV20" i="2"/>
  <c r="AV21" i="2"/>
  <c r="AV22" i="2"/>
  <c r="AV23" i="2"/>
  <c r="AV24" i="2"/>
  <c r="AV25" i="2"/>
  <c r="AV18" i="2"/>
  <c r="BC18" i="2"/>
  <c r="BB18" i="2"/>
  <c r="BA18" i="2"/>
  <c r="AZ18" i="2"/>
  <c r="AY18" i="2"/>
  <c r="AX18" i="2"/>
  <c r="AW18" i="2"/>
  <c r="AW4" i="2"/>
  <c r="AF4" i="2"/>
  <c r="BC12" i="2"/>
  <c r="BC11" i="2"/>
  <c r="BC10" i="2"/>
  <c r="BC9" i="2"/>
  <c r="BC8" i="2"/>
  <c r="BC7" i="2"/>
  <c r="BC6" i="2"/>
  <c r="BC5" i="2"/>
  <c r="BC4" i="2"/>
  <c r="AW6" i="2"/>
  <c r="AR6" i="2"/>
  <c r="AX12" i="2"/>
  <c r="AY12" i="2"/>
  <c r="AZ12" i="2"/>
  <c r="BA12" i="2"/>
  <c r="BB12" i="2"/>
  <c r="AW12" i="2"/>
  <c r="AX7" i="2"/>
  <c r="AW7" i="2"/>
  <c r="AV12" i="2"/>
  <c r="BB5" i="2"/>
  <c r="BB6" i="2"/>
  <c r="BB7" i="2"/>
  <c r="BB8" i="2"/>
  <c r="BB9" i="2"/>
  <c r="BB10" i="2"/>
  <c r="BB11" i="2"/>
  <c r="BA5" i="2"/>
  <c r="BA6" i="2"/>
  <c r="BA7" i="2"/>
  <c r="BA8" i="2"/>
  <c r="BA9" i="2"/>
  <c r="BA10" i="2"/>
  <c r="BA11" i="2"/>
  <c r="AZ5" i="2"/>
  <c r="AZ6" i="2"/>
  <c r="AZ7" i="2"/>
  <c r="AZ8" i="2"/>
  <c r="AZ9" i="2"/>
  <c r="AZ10" i="2"/>
  <c r="AZ11" i="2"/>
  <c r="AY5" i="2"/>
  <c r="AY6" i="2"/>
  <c r="AY7" i="2"/>
  <c r="AY8" i="2"/>
  <c r="AY9" i="2"/>
  <c r="AY10" i="2"/>
  <c r="AY11" i="2"/>
  <c r="AX5" i="2"/>
  <c r="AX6" i="2"/>
  <c r="AX8" i="2"/>
  <c r="AX9" i="2"/>
  <c r="AX10" i="2"/>
  <c r="AX11" i="2"/>
  <c r="AW11" i="2"/>
  <c r="AW5" i="2"/>
  <c r="AW8" i="2"/>
  <c r="AW9" i="2"/>
  <c r="AW10" i="2"/>
  <c r="AV5" i="2"/>
  <c r="AV6" i="2"/>
  <c r="AV7" i="2"/>
  <c r="AV8" i="2"/>
  <c r="AV9" i="2"/>
  <c r="AV10" i="2"/>
  <c r="AV11" i="2"/>
  <c r="AX4" i="2"/>
  <c r="AY4" i="2"/>
  <c r="AZ4" i="2"/>
  <c r="BA4" i="2"/>
  <c r="BB4" i="2"/>
  <c r="AV4" i="2"/>
  <c r="AQ59" i="2" l="1"/>
  <c r="AQ61" i="2"/>
  <c r="AQ63" i="2"/>
  <c r="AQ64" i="2"/>
  <c r="AQ65" i="2"/>
  <c r="AP59" i="2"/>
  <c r="AP61" i="2"/>
  <c r="AP63" i="2"/>
  <c r="AP64" i="2"/>
  <c r="AP65" i="2"/>
  <c r="AO59" i="2"/>
  <c r="AO61" i="2"/>
  <c r="AO63" i="2"/>
  <c r="AO64" i="2"/>
  <c r="AO65" i="2"/>
  <c r="AN59" i="2"/>
  <c r="AN61" i="2"/>
  <c r="AN63" i="2"/>
  <c r="AN64" i="2"/>
  <c r="AN65" i="2"/>
  <c r="AM59" i="2"/>
  <c r="AM61" i="2"/>
  <c r="AM63" i="2"/>
  <c r="AM64" i="2"/>
  <c r="AM65" i="2"/>
  <c r="AL59" i="2"/>
  <c r="AL63" i="2"/>
  <c r="AL64" i="2"/>
  <c r="AL65" i="2"/>
  <c r="AK59" i="2"/>
  <c r="AK61" i="2"/>
  <c r="AK63" i="2"/>
  <c r="AK64" i="2"/>
  <c r="AK65" i="2"/>
  <c r="AJ59" i="2"/>
  <c r="AJ61" i="2"/>
  <c r="AJ63" i="2"/>
  <c r="AJ64" i="2"/>
  <c r="AJ65" i="2"/>
  <c r="AF59" i="2"/>
  <c r="AF61" i="2"/>
  <c r="AF63" i="2"/>
  <c r="AF64" i="2"/>
  <c r="AE59" i="2"/>
  <c r="AE61" i="2"/>
  <c r="AE63" i="2"/>
  <c r="AE64" i="2"/>
  <c r="AD59" i="2"/>
  <c r="AD61" i="2"/>
  <c r="AD63" i="2"/>
  <c r="AD64" i="2"/>
  <c r="AC59" i="2"/>
  <c r="AC61" i="2"/>
  <c r="AC63" i="2"/>
  <c r="AC64" i="2"/>
  <c r="AB59" i="2"/>
  <c r="AB61" i="2"/>
  <c r="AB63" i="2"/>
  <c r="AB64" i="2"/>
  <c r="AA59" i="2"/>
  <c r="AA61" i="2"/>
  <c r="AA63" i="2"/>
  <c r="AA64" i="2"/>
  <c r="Z59" i="2"/>
  <c r="Z61" i="2"/>
  <c r="Z63" i="2"/>
  <c r="Z64" i="2"/>
  <c r="U59" i="2"/>
  <c r="U61" i="2"/>
  <c r="U63" i="2"/>
  <c r="U64" i="2"/>
  <c r="T59" i="2"/>
  <c r="T61" i="2"/>
  <c r="T63" i="2"/>
  <c r="T64" i="2"/>
  <c r="S59" i="2"/>
  <c r="S61" i="2"/>
  <c r="S63" i="2"/>
  <c r="S64" i="2"/>
  <c r="R59" i="2"/>
  <c r="R61" i="2"/>
  <c r="R63" i="2"/>
  <c r="R64" i="2"/>
  <c r="Q59" i="2"/>
  <c r="Q61" i="2"/>
  <c r="Q63" i="2"/>
  <c r="Q64" i="2"/>
  <c r="P59" i="2"/>
  <c r="P61" i="2"/>
  <c r="P63" i="2"/>
  <c r="P64" i="2"/>
  <c r="O59" i="2"/>
  <c r="O61" i="2"/>
  <c r="O63" i="2"/>
  <c r="O64" i="2"/>
  <c r="N59" i="2"/>
  <c r="N61" i="2"/>
  <c r="N63" i="2"/>
  <c r="N64" i="2"/>
  <c r="J63" i="2"/>
  <c r="J59" i="2"/>
  <c r="J61" i="2"/>
  <c r="J64" i="2"/>
  <c r="I59" i="2"/>
  <c r="I61" i="2"/>
  <c r="I63" i="2"/>
  <c r="I64" i="2"/>
  <c r="H59" i="2"/>
  <c r="H61" i="2"/>
  <c r="H63" i="2"/>
  <c r="H64" i="2"/>
  <c r="G59" i="2"/>
  <c r="G61" i="2"/>
  <c r="G63" i="2"/>
  <c r="G64" i="2"/>
  <c r="F59" i="2"/>
  <c r="F61" i="2"/>
  <c r="F63" i="2"/>
  <c r="F64" i="2"/>
  <c r="E61" i="2"/>
  <c r="E59" i="2"/>
  <c r="E63" i="2"/>
  <c r="E64" i="2"/>
  <c r="D59" i="2"/>
  <c r="D61" i="2"/>
  <c r="D63" i="2"/>
  <c r="D64" i="2"/>
  <c r="C59" i="2"/>
  <c r="C61" i="2"/>
  <c r="C63" i="2"/>
  <c r="C64" i="2"/>
  <c r="AU79" i="3"/>
  <c r="AU82" i="3"/>
  <c r="AU83" i="3"/>
  <c r="AU84" i="3"/>
  <c r="AT79" i="3" l="1"/>
  <c r="AT82" i="3"/>
  <c r="AT83" i="3"/>
  <c r="AT84" i="3"/>
  <c r="AS79" i="3"/>
  <c r="AS82" i="3"/>
  <c r="AS83" i="3"/>
  <c r="AS84" i="3"/>
  <c r="Y84" i="3"/>
  <c r="Y83" i="3"/>
  <c r="Y82" i="3"/>
  <c r="Y79" i="3"/>
  <c r="AR63" i="3" l="1"/>
  <c r="AS63" i="3"/>
  <c r="AT63" i="3"/>
  <c r="J83" i="3" l="1"/>
  <c r="AB83" i="3"/>
  <c r="E83" i="3"/>
  <c r="D83" i="3"/>
  <c r="BG67" i="3" l="1"/>
  <c r="CC7" i="3" l="1"/>
  <c r="AU68" i="3"/>
  <c r="AF51" i="2" l="1"/>
  <c r="Q65" i="3" l="1"/>
  <c r="J65" i="3"/>
  <c r="AR64" i="3" l="1"/>
  <c r="AS64" i="3"/>
  <c r="Q64" i="3"/>
  <c r="Y37" i="3" l="1"/>
  <c r="J46" i="2" l="1"/>
  <c r="AZ62" i="3" l="1"/>
  <c r="AY62" i="3"/>
  <c r="AW62" i="3"/>
  <c r="AV62" i="3"/>
  <c r="AH78" i="3"/>
  <c r="AI78" i="3"/>
  <c r="AJ78" i="3"/>
  <c r="AK78" i="3"/>
  <c r="AL78" i="3"/>
  <c r="AM78" i="3"/>
  <c r="AN78" i="3"/>
  <c r="AO78" i="3"/>
  <c r="AP78" i="3"/>
  <c r="AQ78" i="3"/>
  <c r="AG78" i="3"/>
  <c r="AF78" i="3"/>
  <c r="K78" i="3"/>
  <c r="Q68" i="3"/>
  <c r="J68" i="3"/>
  <c r="BV78" i="3" l="1"/>
  <c r="BE62" i="3"/>
  <c r="BA62" i="3"/>
  <c r="AU62" i="3"/>
  <c r="Q62" i="3"/>
  <c r="J62" i="3"/>
  <c r="J78" i="3" s="1"/>
  <c r="X62" i="3"/>
  <c r="AS62" i="3"/>
  <c r="AR62" i="3"/>
  <c r="Y62" i="3" l="1"/>
  <c r="L50" i="2"/>
  <c r="K50" i="2"/>
  <c r="J51" i="2"/>
  <c r="K51" i="2" l="1"/>
  <c r="L51" i="2"/>
  <c r="AP49" i="2"/>
  <c r="AP62" i="2" s="1"/>
  <c r="AO49" i="2"/>
  <c r="AO62" i="2" s="1"/>
  <c r="AN49" i="2"/>
  <c r="AN62" i="2" s="1"/>
  <c r="AM49" i="2"/>
  <c r="AM62" i="2" s="1"/>
  <c r="AL49" i="2"/>
  <c r="AL62" i="2" s="1"/>
  <c r="AK49" i="2"/>
  <c r="AK62" i="2" s="1"/>
  <c r="AJ49" i="2"/>
  <c r="AJ62" i="2" s="1"/>
  <c r="AE49" i="2"/>
  <c r="AE62" i="2" s="1"/>
  <c r="AD49" i="2"/>
  <c r="AD62" i="2" s="1"/>
  <c r="AC49" i="2"/>
  <c r="AC62" i="2" s="1"/>
  <c r="AB49" i="2"/>
  <c r="AB62" i="2" s="1"/>
  <c r="AA49" i="2"/>
  <c r="AA62" i="2" s="1"/>
  <c r="Z49" i="2"/>
  <c r="Z62" i="2" s="1"/>
  <c r="T49" i="2"/>
  <c r="T62" i="2" s="1"/>
  <c r="S49" i="2"/>
  <c r="S62" i="2" s="1"/>
  <c r="R49" i="2"/>
  <c r="R62" i="2" s="1"/>
  <c r="Q49" i="2"/>
  <c r="Q62" i="2" s="1"/>
  <c r="P49" i="2"/>
  <c r="P62" i="2" s="1"/>
  <c r="O49" i="2"/>
  <c r="O62" i="2" s="1"/>
  <c r="N49" i="2"/>
  <c r="N62" i="2" s="1"/>
  <c r="I49" i="2"/>
  <c r="H49" i="2"/>
  <c r="G49" i="2"/>
  <c r="F49" i="2"/>
  <c r="E49" i="2"/>
  <c r="D49" i="2"/>
  <c r="C49" i="2"/>
  <c r="E62" i="2" l="1"/>
  <c r="AX49" i="2"/>
  <c r="I62" i="2"/>
  <c r="BB49" i="2"/>
  <c r="H62" i="2"/>
  <c r="BA49" i="2"/>
  <c r="F62" i="2"/>
  <c r="AY49" i="2"/>
  <c r="D62" i="2"/>
  <c r="AW49" i="2"/>
  <c r="C62" i="2"/>
  <c r="AV49" i="2"/>
  <c r="G62" i="2"/>
  <c r="AZ49" i="2"/>
  <c r="AQ62" i="2"/>
  <c r="AF62" i="2"/>
  <c r="J62" i="2"/>
  <c r="J49" i="2"/>
  <c r="AP45" i="2"/>
  <c r="AP58" i="2" s="1"/>
  <c r="AO45" i="2"/>
  <c r="AO58" i="2" s="1"/>
  <c r="AO66" i="2" s="1"/>
  <c r="AN45" i="2"/>
  <c r="AN58" i="2" s="1"/>
  <c r="AM45" i="2"/>
  <c r="AL45" i="2"/>
  <c r="AK45" i="2"/>
  <c r="AK58" i="2" s="1"/>
  <c r="AJ45" i="2"/>
  <c r="AP47" i="2"/>
  <c r="AP60" i="2" s="1"/>
  <c r="AP66" i="2" s="1"/>
  <c r="AO47" i="2"/>
  <c r="AO60" i="2" s="1"/>
  <c r="AN47" i="2"/>
  <c r="AN60" i="2" s="1"/>
  <c r="AM47" i="2"/>
  <c r="AM60" i="2" s="1"/>
  <c r="AL47" i="2"/>
  <c r="AL60" i="2" s="1"/>
  <c r="AK47" i="2"/>
  <c r="AK60" i="2" s="1"/>
  <c r="AJ47" i="2"/>
  <c r="AJ60" i="2" s="1"/>
  <c r="AE47" i="2"/>
  <c r="AE60" i="2" s="1"/>
  <c r="AD47" i="2"/>
  <c r="AD60" i="2" s="1"/>
  <c r="AC47" i="2"/>
  <c r="AC60" i="2" s="1"/>
  <c r="AB47" i="2"/>
  <c r="AB60" i="2" s="1"/>
  <c r="AA47" i="2"/>
  <c r="AA60" i="2" s="1"/>
  <c r="Z47" i="2"/>
  <c r="Z60" i="2" s="1"/>
  <c r="T47" i="2"/>
  <c r="T60" i="2" s="1"/>
  <c r="S47" i="2"/>
  <c r="S60" i="2" s="1"/>
  <c r="R47" i="2"/>
  <c r="R60" i="2" s="1"/>
  <c r="Q47" i="2"/>
  <c r="Q60" i="2" s="1"/>
  <c r="P47" i="2"/>
  <c r="P60" i="2" s="1"/>
  <c r="O47" i="2"/>
  <c r="O60" i="2" s="1"/>
  <c r="N47" i="2"/>
  <c r="N60" i="2" s="1"/>
  <c r="K46" i="2"/>
  <c r="I47" i="2"/>
  <c r="H47" i="2"/>
  <c r="G47" i="2"/>
  <c r="F47" i="2"/>
  <c r="E47" i="2"/>
  <c r="D47" i="2"/>
  <c r="C47" i="2"/>
  <c r="BD32" i="2"/>
  <c r="AE39" i="2"/>
  <c r="AE65" i="2" s="1"/>
  <c r="AD39" i="2"/>
  <c r="AD65" i="2" s="1"/>
  <c r="AC39" i="2"/>
  <c r="AC65" i="2" s="1"/>
  <c r="AB39" i="2"/>
  <c r="AB65" i="2" s="1"/>
  <c r="AA39" i="2"/>
  <c r="AA65" i="2" s="1"/>
  <c r="Z39" i="2"/>
  <c r="Z65" i="2" s="1"/>
  <c r="Y39" i="2"/>
  <c r="T39" i="2"/>
  <c r="T65" i="2" s="1"/>
  <c r="S39" i="2"/>
  <c r="S65" i="2" s="1"/>
  <c r="R39" i="2"/>
  <c r="R65" i="2" s="1"/>
  <c r="Q39" i="2"/>
  <c r="Q65" i="2" s="1"/>
  <c r="P39" i="2"/>
  <c r="P65" i="2" s="1"/>
  <c r="O39" i="2"/>
  <c r="O65" i="2" s="1"/>
  <c r="N39" i="2"/>
  <c r="N65" i="2" s="1"/>
  <c r="I39" i="2"/>
  <c r="H39" i="2"/>
  <c r="G39" i="2"/>
  <c r="F39" i="2"/>
  <c r="E39" i="2"/>
  <c r="D39" i="2"/>
  <c r="C39" i="2"/>
  <c r="F65" i="2" l="1"/>
  <c r="AY39" i="2"/>
  <c r="D60" i="2"/>
  <c r="AW60" i="2" s="1"/>
  <c r="AW47" i="2"/>
  <c r="C65" i="2"/>
  <c r="AV39" i="2"/>
  <c r="G65" i="2"/>
  <c r="AZ39" i="2"/>
  <c r="E60" i="2"/>
  <c r="AX60" i="2" s="1"/>
  <c r="AX47" i="2"/>
  <c r="I60" i="2"/>
  <c r="BB60" i="2" s="1"/>
  <c r="BB47" i="2"/>
  <c r="H60" i="2"/>
  <c r="BA60" i="2" s="1"/>
  <c r="BA47" i="2"/>
  <c r="H65" i="2"/>
  <c r="BA39" i="2"/>
  <c r="F60" i="2"/>
  <c r="AY60" i="2" s="1"/>
  <c r="AY47" i="2"/>
  <c r="BC49" i="2"/>
  <c r="D65" i="2"/>
  <c r="AW39" i="2"/>
  <c r="E65" i="2"/>
  <c r="AX39" i="2"/>
  <c r="I65" i="2"/>
  <c r="BB39" i="2"/>
  <c r="C60" i="2"/>
  <c r="AV47" i="2"/>
  <c r="G60" i="2"/>
  <c r="AZ60" i="2" s="1"/>
  <c r="AZ47" i="2"/>
  <c r="AJ66" i="2"/>
  <c r="AN66" i="2"/>
  <c r="AK66" i="2"/>
  <c r="AQ58" i="2"/>
  <c r="AF65" i="2"/>
  <c r="AQ60" i="2"/>
  <c r="AL66" i="2"/>
  <c r="AF60" i="2"/>
  <c r="AM66" i="2"/>
  <c r="K47" i="2"/>
  <c r="AE58" i="2"/>
  <c r="BB58" i="2" s="1"/>
  <c r="AD58" i="2"/>
  <c r="AC58" i="2"/>
  <c r="AB58" i="2"/>
  <c r="AA58" i="2"/>
  <c r="Z58" i="2"/>
  <c r="T45" i="2"/>
  <c r="T58" i="2" s="1"/>
  <c r="T66" i="2" s="1"/>
  <c r="S45" i="2"/>
  <c r="S58" i="2" s="1"/>
  <c r="S66" i="2" s="1"/>
  <c r="R45" i="2"/>
  <c r="R58" i="2" s="1"/>
  <c r="R66" i="2" s="1"/>
  <c r="Q45" i="2"/>
  <c r="Q58" i="2" s="1"/>
  <c r="Q66" i="2" s="1"/>
  <c r="P45" i="2"/>
  <c r="P58" i="2" s="1"/>
  <c r="P66" i="2" s="1"/>
  <c r="O45" i="2"/>
  <c r="O58" i="2" s="1"/>
  <c r="N45" i="2"/>
  <c r="N66" i="2" s="1"/>
  <c r="I45" i="2"/>
  <c r="H45" i="2"/>
  <c r="G45" i="2"/>
  <c r="F45" i="2"/>
  <c r="E45" i="2"/>
  <c r="D45" i="2"/>
  <c r="C45" i="2"/>
  <c r="AQ69" i="3"/>
  <c r="AQ85" i="3" s="1"/>
  <c r="AP69" i="3"/>
  <c r="AP85" i="3" s="1"/>
  <c r="AO69" i="3"/>
  <c r="AO85" i="3" s="1"/>
  <c r="AN69" i="3"/>
  <c r="AN85" i="3" s="1"/>
  <c r="AM69" i="3"/>
  <c r="AM85" i="3" s="1"/>
  <c r="AL69" i="3"/>
  <c r="AL85" i="3" s="1"/>
  <c r="AK69" i="3"/>
  <c r="AK85" i="3" s="1"/>
  <c r="AJ69" i="3"/>
  <c r="AJ85" i="3" s="1"/>
  <c r="AI69" i="3"/>
  <c r="AI85" i="3" s="1"/>
  <c r="AH69" i="3"/>
  <c r="AH85" i="3" s="1"/>
  <c r="AG69" i="3"/>
  <c r="AG85" i="3" s="1"/>
  <c r="AF69" i="3"/>
  <c r="AF85" i="3" s="1"/>
  <c r="AE69" i="3"/>
  <c r="AE85" i="3" s="1"/>
  <c r="AD69" i="3"/>
  <c r="AD85" i="3" s="1"/>
  <c r="AB69" i="3"/>
  <c r="AB85" i="3" s="1"/>
  <c r="AC69" i="3"/>
  <c r="AC85" i="3" s="1"/>
  <c r="P69" i="3"/>
  <c r="P85" i="3" s="1"/>
  <c r="O69" i="3"/>
  <c r="O85" i="3" s="1"/>
  <c r="N69" i="3"/>
  <c r="N85" i="3" s="1"/>
  <c r="M69" i="3"/>
  <c r="M85" i="3" s="1"/>
  <c r="L69" i="3"/>
  <c r="L85" i="3" s="1"/>
  <c r="K69" i="3"/>
  <c r="K85" i="3" s="1"/>
  <c r="W69" i="3"/>
  <c r="W85" i="3" s="1"/>
  <c r="V69" i="3"/>
  <c r="V85" i="3" s="1"/>
  <c r="U69" i="3"/>
  <c r="U85" i="3" s="1"/>
  <c r="T69" i="3"/>
  <c r="T85" i="3" s="1"/>
  <c r="S69" i="3"/>
  <c r="S85" i="3" s="1"/>
  <c r="R69" i="3"/>
  <c r="R85" i="3" s="1"/>
  <c r="I69" i="3"/>
  <c r="I85" i="3" s="1"/>
  <c r="H69" i="3"/>
  <c r="H85" i="3" s="1"/>
  <c r="G69" i="3"/>
  <c r="G85" i="3" s="1"/>
  <c r="F69" i="3"/>
  <c r="F85" i="3" s="1"/>
  <c r="E69" i="3"/>
  <c r="E85" i="3" s="1"/>
  <c r="AU85" i="3" s="1"/>
  <c r="D69" i="3"/>
  <c r="D85" i="3" s="1"/>
  <c r="BU85" i="3" l="1"/>
  <c r="BV85" i="3"/>
  <c r="BB66" i="2"/>
  <c r="AC66" i="2"/>
  <c r="AZ58" i="2"/>
  <c r="AZ66" i="2" s="1"/>
  <c r="AA66" i="2"/>
  <c r="AX58" i="2"/>
  <c r="AB66" i="2"/>
  <c r="AY58" i="2"/>
  <c r="AY66" i="2" s="1"/>
  <c r="AW58" i="2"/>
  <c r="AF58" i="2"/>
  <c r="AD66" i="2"/>
  <c r="BA58" i="2"/>
  <c r="BA66" i="2" s="1"/>
  <c r="AX66" i="2"/>
  <c r="AW66" i="2"/>
  <c r="J65" i="2"/>
  <c r="BC47" i="2"/>
  <c r="F58" i="2"/>
  <c r="AY45" i="2"/>
  <c r="AY53" i="2" s="1"/>
  <c r="J60" i="2"/>
  <c r="E58" i="2"/>
  <c r="AX45" i="2"/>
  <c r="AX53" i="2" s="1"/>
  <c r="C58" i="2"/>
  <c r="AV45" i="2"/>
  <c r="AV53" i="2" s="1"/>
  <c r="G58" i="2"/>
  <c r="AZ45" i="2"/>
  <c r="AZ53" i="2" s="1"/>
  <c r="AQ66" i="2"/>
  <c r="BB45" i="2"/>
  <c r="BB53" i="2" s="1"/>
  <c r="D58" i="2"/>
  <c r="AW45" i="2"/>
  <c r="H58" i="2"/>
  <c r="BA45" i="2"/>
  <c r="BA53" i="2" s="1"/>
  <c r="BC39" i="2"/>
  <c r="Z66" i="2"/>
  <c r="AF66" i="2"/>
  <c r="C66" i="2"/>
  <c r="V58" i="2"/>
  <c r="O66" i="2"/>
  <c r="AU69" i="3"/>
  <c r="BS69" i="3" s="1"/>
  <c r="Q69" i="3"/>
  <c r="X69" i="3"/>
  <c r="J66" i="3"/>
  <c r="J67" i="3"/>
  <c r="J69" i="3"/>
  <c r="J64" i="3"/>
  <c r="BC66" i="2" l="1"/>
  <c r="BC76" i="2" s="1"/>
  <c r="F66" i="2"/>
  <c r="J58" i="2"/>
  <c r="BC45" i="2"/>
  <c r="AW53" i="2"/>
  <c r="AU63" i="3"/>
  <c r="AU64" i="3"/>
  <c r="AU65" i="3"/>
  <c r="AR66" i="3"/>
  <c r="AS66" i="3"/>
  <c r="AU66" i="3"/>
  <c r="AR67" i="3"/>
  <c r="AT67" i="3" s="1"/>
  <c r="AS67" i="3"/>
  <c r="AU67" i="3"/>
  <c r="AR68" i="3"/>
  <c r="AS68" i="3"/>
  <c r="AR69" i="3"/>
  <c r="AS69" i="3"/>
  <c r="X63" i="3"/>
  <c r="X64" i="3"/>
  <c r="Y64" i="3" s="1"/>
  <c r="X65" i="3"/>
  <c r="Y65" i="3" s="1"/>
  <c r="X66" i="3"/>
  <c r="Y66" i="3" s="1"/>
  <c r="X67" i="3"/>
  <c r="X68" i="3"/>
  <c r="Y68" i="3" s="1"/>
  <c r="AT69" i="3" l="1"/>
  <c r="AT65" i="3"/>
  <c r="AT68" i="3"/>
  <c r="AT64" i="3"/>
  <c r="AT66" i="3"/>
  <c r="CD52" i="3"/>
  <c r="CD51" i="3"/>
  <c r="CD50" i="3"/>
  <c r="CD49" i="3"/>
  <c r="CD48" i="3"/>
  <c r="CD47" i="3"/>
  <c r="CD46" i="3"/>
  <c r="CD45" i="3"/>
  <c r="CD36" i="3"/>
  <c r="CD35" i="3"/>
  <c r="CD34" i="3"/>
  <c r="CD33" i="3"/>
  <c r="CD32" i="3"/>
  <c r="CD31" i="3"/>
  <c r="CD30" i="3"/>
  <c r="CD29" i="3"/>
  <c r="CD8" i="3"/>
  <c r="CD9" i="3"/>
  <c r="CD10" i="3"/>
  <c r="CD11" i="3"/>
  <c r="CD12" i="3"/>
  <c r="CD13" i="3"/>
  <c r="CD14" i="3"/>
  <c r="AB54" i="3" l="1"/>
  <c r="R54" i="3"/>
  <c r="K54" i="3"/>
  <c r="D54" i="3"/>
  <c r="Z54" i="3" l="1"/>
  <c r="CB36" i="3" l="1"/>
  <c r="BZ36" i="3"/>
  <c r="BX36" i="3"/>
  <c r="CB35" i="3"/>
  <c r="BZ35" i="3"/>
  <c r="BX35" i="3"/>
  <c r="CB34" i="3"/>
  <c r="BZ34" i="3"/>
  <c r="BX34" i="3"/>
  <c r="CB33" i="3"/>
  <c r="BZ33" i="3"/>
  <c r="BX33" i="3"/>
  <c r="CB32" i="3"/>
  <c r="BZ32" i="3"/>
  <c r="BX32" i="3"/>
  <c r="CB31" i="3"/>
  <c r="BZ31" i="3"/>
  <c r="BX31" i="3"/>
  <c r="CB30" i="3"/>
  <c r="BZ30" i="3"/>
  <c r="BX30" i="3"/>
  <c r="CB29" i="3"/>
  <c r="BZ29" i="3"/>
  <c r="BX29" i="3"/>
  <c r="CB52" i="3"/>
  <c r="BZ52" i="3"/>
  <c r="BX52" i="3"/>
  <c r="CB51" i="3"/>
  <c r="BZ51" i="3"/>
  <c r="BX51" i="3"/>
  <c r="CB50" i="3"/>
  <c r="BZ50" i="3"/>
  <c r="BX50" i="3"/>
  <c r="CB49" i="3"/>
  <c r="BZ49" i="3"/>
  <c r="BX49" i="3"/>
  <c r="CB48" i="3"/>
  <c r="BZ48" i="3"/>
  <c r="BX48" i="3"/>
  <c r="CB47" i="3"/>
  <c r="BZ47" i="3"/>
  <c r="BX47" i="3"/>
  <c r="CB46" i="3"/>
  <c r="BZ46" i="3"/>
  <c r="BX46" i="3"/>
  <c r="CB45" i="3"/>
  <c r="BZ45" i="3"/>
  <c r="BX45" i="3"/>
  <c r="Z8" i="3"/>
  <c r="Z9" i="3"/>
  <c r="Z10" i="3"/>
  <c r="Z11" i="3"/>
  <c r="Z12" i="3"/>
  <c r="Z13" i="3"/>
  <c r="Z14" i="3"/>
  <c r="Z30" i="3"/>
  <c r="Z31" i="3"/>
  <c r="Z32" i="3"/>
  <c r="Z33" i="3"/>
  <c r="Z34" i="3"/>
  <c r="Z35" i="3"/>
  <c r="Z36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AA45" i="3"/>
  <c r="Z45" i="3"/>
  <c r="BA52" i="3"/>
  <c r="BE52" i="3"/>
  <c r="BG52" i="3"/>
  <c r="BI52" i="3"/>
  <c r="BJ52" i="3"/>
  <c r="BK52" i="3"/>
  <c r="J47" i="3" l="1"/>
  <c r="Z7" i="3" l="1"/>
  <c r="Z29" i="3"/>
  <c r="CB8" i="3" l="1"/>
  <c r="CB9" i="3"/>
  <c r="CB10" i="3"/>
  <c r="CB11" i="3"/>
  <c r="CB12" i="3"/>
  <c r="CB13" i="3"/>
  <c r="CB14" i="3"/>
  <c r="CB7" i="3"/>
  <c r="BZ8" i="3"/>
  <c r="BZ9" i="3"/>
  <c r="BZ10" i="3"/>
  <c r="BZ11" i="3"/>
  <c r="BZ12" i="3"/>
  <c r="BZ13" i="3"/>
  <c r="BZ14" i="3"/>
  <c r="BZ7" i="3"/>
  <c r="BX8" i="3"/>
  <c r="BX9" i="3"/>
  <c r="BX10" i="3"/>
  <c r="BX11" i="3"/>
  <c r="BX12" i="3"/>
  <c r="BX13" i="3"/>
  <c r="BX14" i="3"/>
  <c r="BX7" i="3"/>
  <c r="AR9" i="3" l="1"/>
  <c r="AR7" i="3" l="1"/>
  <c r="BE10" i="3" l="1"/>
  <c r="BA10" i="3"/>
  <c r="AP53" i="2" l="1"/>
  <c r="AO53" i="2"/>
  <c r="AN53" i="2"/>
  <c r="AM53" i="2"/>
  <c r="AL53" i="2"/>
  <c r="AK53" i="2"/>
  <c r="AJ53" i="2"/>
  <c r="AE53" i="2"/>
  <c r="AD53" i="2"/>
  <c r="AC53" i="2"/>
  <c r="AB53" i="2"/>
  <c r="AA53" i="2"/>
  <c r="Z53" i="2"/>
  <c r="Y53" i="2"/>
  <c r="T53" i="2"/>
  <c r="S53" i="2"/>
  <c r="R53" i="2"/>
  <c r="Q53" i="2"/>
  <c r="P53" i="2"/>
  <c r="O53" i="2"/>
  <c r="N53" i="2"/>
  <c r="I53" i="2"/>
  <c r="H53" i="2"/>
  <c r="G53" i="2"/>
  <c r="F53" i="2"/>
  <c r="E53" i="2"/>
  <c r="D53" i="2"/>
  <c r="C53" i="2"/>
  <c r="AT52" i="2"/>
  <c r="AS52" i="2"/>
  <c r="AR52" i="2"/>
  <c r="AQ52" i="2"/>
  <c r="AI52" i="2"/>
  <c r="AH52" i="2"/>
  <c r="AG52" i="2"/>
  <c r="AF52" i="2"/>
  <c r="X52" i="2"/>
  <c r="W52" i="2"/>
  <c r="V52" i="2"/>
  <c r="U52" i="2"/>
  <c r="M52" i="2"/>
  <c r="L52" i="2"/>
  <c r="K52" i="2"/>
  <c r="J52" i="2"/>
  <c r="AT51" i="2"/>
  <c r="AS51" i="2"/>
  <c r="AR51" i="2"/>
  <c r="AQ51" i="2"/>
  <c r="AI51" i="2"/>
  <c r="AH51" i="2"/>
  <c r="AG51" i="2"/>
  <c r="X51" i="2"/>
  <c r="W51" i="2"/>
  <c r="V51" i="2"/>
  <c r="U51" i="2"/>
  <c r="M51" i="2"/>
  <c r="AT50" i="2"/>
  <c r="AS50" i="2"/>
  <c r="AR50" i="2"/>
  <c r="AQ50" i="2"/>
  <c r="AI50" i="2"/>
  <c r="AH50" i="2"/>
  <c r="AG50" i="2"/>
  <c r="AF50" i="2"/>
  <c r="X50" i="2"/>
  <c r="W50" i="2"/>
  <c r="V50" i="2"/>
  <c r="U50" i="2"/>
  <c r="M50" i="2"/>
  <c r="J50" i="2"/>
  <c r="AT49" i="2"/>
  <c r="AS49" i="2"/>
  <c r="AR49" i="2"/>
  <c r="AQ49" i="2"/>
  <c r="AI49" i="2"/>
  <c r="AH49" i="2"/>
  <c r="AG49" i="2"/>
  <c r="AF49" i="2"/>
  <c r="X49" i="2"/>
  <c r="W49" i="2"/>
  <c r="V49" i="2"/>
  <c r="U49" i="2"/>
  <c r="U62" i="2" s="1"/>
  <c r="M49" i="2"/>
  <c r="L49" i="2"/>
  <c r="K49" i="2"/>
  <c r="AT48" i="2"/>
  <c r="AS48" i="2"/>
  <c r="AR48" i="2"/>
  <c r="AQ48" i="2"/>
  <c r="AI48" i="2"/>
  <c r="AH48" i="2"/>
  <c r="AG48" i="2"/>
  <c r="AF48" i="2"/>
  <c r="X48" i="2"/>
  <c r="W48" i="2"/>
  <c r="V48" i="2"/>
  <c r="U48" i="2"/>
  <c r="M48" i="2"/>
  <c r="L48" i="2"/>
  <c r="K48" i="2"/>
  <c r="J48" i="2"/>
  <c r="AT47" i="2"/>
  <c r="AS47" i="2"/>
  <c r="AR47" i="2"/>
  <c r="AQ47" i="2"/>
  <c r="AI47" i="2"/>
  <c r="AH47" i="2"/>
  <c r="AG47" i="2"/>
  <c r="AF47" i="2"/>
  <c r="X47" i="2"/>
  <c r="W47" i="2"/>
  <c r="V47" i="2"/>
  <c r="U47" i="2"/>
  <c r="U60" i="2" s="1"/>
  <c r="M47" i="2"/>
  <c r="L47" i="2"/>
  <c r="J47" i="2"/>
  <c r="BD46" i="2"/>
  <c r="AT46" i="2"/>
  <c r="AS46" i="2"/>
  <c r="AR46" i="2"/>
  <c r="AQ46" i="2"/>
  <c r="AI46" i="2"/>
  <c r="AH46" i="2"/>
  <c r="AG46" i="2"/>
  <c r="AF46" i="2"/>
  <c r="X46" i="2"/>
  <c r="W46" i="2"/>
  <c r="V46" i="2"/>
  <c r="U46" i="2"/>
  <c r="M46" i="2"/>
  <c r="L46" i="2"/>
  <c r="AT45" i="2"/>
  <c r="AS45" i="2"/>
  <c r="AR45" i="2"/>
  <c r="AQ45" i="2"/>
  <c r="AI45" i="2"/>
  <c r="AH45" i="2"/>
  <c r="AG45" i="2"/>
  <c r="X45" i="2"/>
  <c r="W45" i="2"/>
  <c r="V45" i="2"/>
  <c r="U45" i="2"/>
  <c r="U58" i="2" s="1"/>
  <c r="M45" i="2"/>
  <c r="L45" i="2"/>
  <c r="K45" i="2"/>
  <c r="J45" i="2"/>
  <c r="AP40" i="2"/>
  <c r="AO40" i="2"/>
  <c r="AN40" i="2"/>
  <c r="AM40" i="2"/>
  <c r="AL40" i="2"/>
  <c r="AK40" i="2"/>
  <c r="AJ40" i="2"/>
  <c r="AE40" i="2"/>
  <c r="AD40" i="2"/>
  <c r="AC40" i="2"/>
  <c r="AB40" i="2"/>
  <c r="AA40" i="2"/>
  <c r="Z40" i="2"/>
  <c r="Y40" i="2"/>
  <c r="T40" i="2"/>
  <c r="S40" i="2"/>
  <c r="R40" i="2"/>
  <c r="Q40" i="2"/>
  <c r="P40" i="2"/>
  <c r="O40" i="2"/>
  <c r="N40" i="2"/>
  <c r="I40" i="2"/>
  <c r="H40" i="2"/>
  <c r="G40" i="2"/>
  <c r="F40" i="2"/>
  <c r="E40" i="2"/>
  <c r="D40" i="2"/>
  <c r="C40" i="2"/>
  <c r="AT39" i="2"/>
  <c r="AS39" i="2"/>
  <c r="AR39" i="2"/>
  <c r="AQ39" i="2"/>
  <c r="AI39" i="2"/>
  <c r="AH39" i="2"/>
  <c r="AG39" i="2"/>
  <c r="AF39" i="2"/>
  <c r="X39" i="2"/>
  <c r="W39" i="2"/>
  <c r="V39" i="2"/>
  <c r="U39" i="2"/>
  <c r="U65" i="2" s="1"/>
  <c r="M39" i="2"/>
  <c r="L39" i="2"/>
  <c r="K39" i="2"/>
  <c r="J39" i="2"/>
  <c r="AT38" i="2"/>
  <c r="AS38" i="2"/>
  <c r="AR38" i="2"/>
  <c r="AQ38" i="2"/>
  <c r="AI38" i="2"/>
  <c r="AH38" i="2"/>
  <c r="AG38" i="2"/>
  <c r="AF38" i="2"/>
  <c r="X38" i="2"/>
  <c r="W38" i="2"/>
  <c r="V38" i="2"/>
  <c r="U38" i="2"/>
  <c r="M38" i="2"/>
  <c r="L38" i="2"/>
  <c r="K38" i="2"/>
  <c r="J38" i="2"/>
  <c r="BF37" i="2"/>
  <c r="AT37" i="2"/>
  <c r="AS37" i="2"/>
  <c r="AR37" i="2"/>
  <c r="AQ37" i="2"/>
  <c r="AI37" i="2"/>
  <c r="AH37" i="2"/>
  <c r="AG37" i="2"/>
  <c r="AF37" i="2"/>
  <c r="X37" i="2"/>
  <c r="W37" i="2"/>
  <c r="V37" i="2"/>
  <c r="U37" i="2"/>
  <c r="M37" i="2"/>
  <c r="L37" i="2"/>
  <c r="K37" i="2"/>
  <c r="J37" i="2"/>
  <c r="AT36" i="2"/>
  <c r="AS36" i="2"/>
  <c r="AR36" i="2"/>
  <c r="AQ36" i="2"/>
  <c r="AI36" i="2"/>
  <c r="AH36" i="2"/>
  <c r="AG36" i="2"/>
  <c r="AF36" i="2"/>
  <c r="X36" i="2"/>
  <c r="W36" i="2"/>
  <c r="V36" i="2"/>
  <c r="U36" i="2"/>
  <c r="M36" i="2"/>
  <c r="L36" i="2"/>
  <c r="K36" i="2"/>
  <c r="J36" i="2"/>
  <c r="AT35" i="2"/>
  <c r="AS35" i="2"/>
  <c r="AR35" i="2"/>
  <c r="AQ35" i="2"/>
  <c r="AI35" i="2"/>
  <c r="AH35" i="2"/>
  <c r="AG35" i="2"/>
  <c r="AF35" i="2"/>
  <c r="X35" i="2"/>
  <c r="W35" i="2"/>
  <c r="V35" i="2"/>
  <c r="U35" i="2"/>
  <c r="M35" i="2"/>
  <c r="L35" i="2"/>
  <c r="K35" i="2"/>
  <c r="J35" i="2"/>
  <c r="AT34" i="2"/>
  <c r="AS34" i="2"/>
  <c r="AR34" i="2"/>
  <c r="AQ34" i="2"/>
  <c r="AI34" i="2"/>
  <c r="AH34" i="2"/>
  <c r="AG34" i="2"/>
  <c r="AF34" i="2"/>
  <c r="X34" i="2"/>
  <c r="W34" i="2"/>
  <c r="V34" i="2"/>
  <c r="U34" i="2"/>
  <c r="M34" i="2"/>
  <c r="L34" i="2"/>
  <c r="K34" i="2"/>
  <c r="J34" i="2"/>
  <c r="AT33" i="2"/>
  <c r="AS33" i="2"/>
  <c r="AR33" i="2"/>
  <c r="AQ33" i="2"/>
  <c r="AI33" i="2"/>
  <c r="AH33" i="2"/>
  <c r="AG33" i="2"/>
  <c r="AF33" i="2"/>
  <c r="X33" i="2"/>
  <c r="W33" i="2"/>
  <c r="V33" i="2"/>
  <c r="U33" i="2"/>
  <c r="M33" i="2"/>
  <c r="L33" i="2"/>
  <c r="K33" i="2"/>
  <c r="J33" i="2"/>
  <c r="AT32" i="2"/>
  <c r="AS32" i="2"/>
  <c r="AR32" i="2"/>
  <c r="AQ32" i="2"/>
  <c r="AI32" i="2"/>
  <c r="AH32" i="2"/>
  <c r="AG32" i="2"/>
  <c r="AF32" i="2"/>
  <c r="X32" i="2"/>
  <c r="W32" i="2"/>
  <c r="V32" i="2"/>
  <c r="U32" i="2"/>
  <c r="M32" i="2"/>
  <c r="L32" i="2"/>
  <c r="K32" i="2"/>
  <c r="J32" i="2"/>
  <c r="AP26" i="2"/>
  <c r="AO26" i="2"/>
  <c r="AN26" i="2"/>
  <c r="AM26" i="2"/>
  <c r="AL26" i="2"/>
  <c r="AK26" i="2"/>
  <c r="AJ26" i="2"/>
  <c r="AE26" i="2"/>
  <c r="AD26" i="2"/>
  <c r="AC26" i="2"/>
  <c r="AB26" i="2"/>
  <c r="AA26" i="2"/>
  <c r="Z26" i="2"/>
  <c r="Y26" i="2"/>
  <c r="T26" i="2"/>
  <c r="S26" i="2"/>
  <c r="R26" i="2"/>
  <c r="Q26" i="2"/>
  <c r="P26" i="2"/>
  <c r="O26" i="2"/>
  <c r="N26" i="2"/>
  <c r="I26" i="2"/>
  <c r="H26" i="2"/>
  <c r="G26" i="2"/>
  <c r="F26" i="2"/>
  <c r="E26" i="2"/>
  <c r="D26" i="2"/>
  <c r="C26" i="2"/>
  <c r="AT25" i="2"/>
  <c r="AS25" i="2"/>
  <c r="AR25" i="2"/>
  <c r="AQ25" i="2"/>
  <c r="AI25" i="2"/>
  <c r="AH25" i="2"/>
  <c r="AG25" i="2"/>
  <c r="AF25" i="2"/>
  <c r="X25" i="2"/>
  <c r="W25" i="2"/>
  <c r="V25" i="2"/>
  <c r="U25" i="2"/>
  <c r="M25" i="2"/>
  <c r="L25" i="2"/>
  <c r="K25" i="2"/>
  <c r="J25" i="2"/>
  <c r="AT24" i="2"/>
  <c r="AS24" i="2"/>
  <c r="AR24" i="2"/>
  <c r="AQ24" i="2"/>
  <c r="AI24" i="2"/>
  <c r="AH24" i="2"/>
  <c r="AG24" i="2"/>
  <c r="AF24" i="2"/>
  <c r="X24" i="2"/>
  <c r="W24" i="2"/>
  <c r="V24" i="2"/>
  <c r="U24" i="2"/>
  <c r="M24" i="2"/>
  <c r="L24" i="2"/>
  <c r="K24" i="2"/>
  <c r="J24" i="2"/>
  <c r="AT23" i="2"/>
  <c r="AS23" i="2"/>
  <c r="AR23" i="2"/>
  <c r="AQ23" i="2"/>
  <c r="AI23" i="2"/>
  <c r="AH23" i="2"/>
  <c r="AG23" i="2"/>
  <c r="AF23" i="2"/>
  <c r="X23" i="2"/>
  <c r="W23" i="2"/>
  <c r="V23" i="2"/>
  <c r="U23" i="2"/>
  <c r="M23" i="2"/>
  <c r="L23" i="2"/>
  <c r="K23" i="2"/>
  <c r="J23" i="2"/>
  <c r="AT22" i="2"/>
  <c r="AS22" i="2"/>
  <c r="AR22" i="2"/>
  <c r="AQ22" i="2"/>
  <c r="AI22" i="2"/>
  <c r="AH22" i="2"/>
  <c r="AG22" i="2"/>
  <c r="AF22" i="2"/>
  <c r="X22" i="2"/>
  <c r="W22" i="2"/>
  <c r="V22" i="2"/>
  <c r="U22" i="2"/>
  <c r="M22" i="2"/>
  <c r="L22" i="2"/>
  <c r="K22" i="2"/>
  <c r="J22" i="2"/>
  <c r="AT21" i="2"/>
  <c r="AS21" i="2"/>
  <c r="AR21" i="2"/>
  <c r="AQ21" i="2"/>
  <c r="AI21" i="2"/>
  <c r="AH21" i="2"/>
  <c r="AG21" i="2"/>
  <c r="AF21" i="2"/>
  <c r="X21" i="2"/>
  <c r="W21" i="2"/>
  <c r="V21" i="2"/>
  <c r="U21" i="2"/>
  <c r="M21" i="2"/>
  <c r="L21" i="2"/>
  <c r="K21" i="2"/>
  <c r="J21" i="2"/>
  <c r="AT20" i="2"/>
  <c r="AS20" i="2"/>
  <c r="AR20" i="2"/>
  <c r="AQ20" i="2"/>
  <c r="AI20" i="2"/>
  <c r="AH20" i="2"/>
  <c r="AG20" i="2"/>
  <c r="AF20" i="2"/>
  <c r="X20" i="2"/>
  <c r="W20" i="2"/>
  <c r="V20" i="2"/>
  <c r="U20" i="2"/>
  <c r="M20" i="2"/>
  <c r="L20" i="2"/>
  <c r="K20" i="2"/>
  <c r="J20" i="2"/>
  <c r="AT19" i="2"/>
  <c r="AS19" i="2"/>
  <c r="AR19" i="2"/>
  <c r="AQ19" i="2"/>
  <c r="AI19" i="2"/>
  <c r="AH19" i="2"/>
  <c r="AG19" i="2"/>
  <c r="AF19" i="2"/>
  <c r="X19" i="2"/>
  <c r="W19" i="2"/>
  <c r="V19" i="2"/>
  <c r="U19" i="2"/>
  <c r="M19" i="2"/>
  <c r="L19" i="2"/>
  <c r="K19" i="2"/>
  <c r="J19" i="2"/>
  <c r="AT18" i="2"/>
  <c r="AS18" i="2"/>
  <c r="AR18" i="2"/>
  <c r="AQ18" i="2"/>
  <c r="AI18" i="2"/>
  <c r="AH18" i="2"/>
  <c r="AG18" i="2"/>
  <c r="AF18" i="2"/>
  <c r="X18" i="2"/>
  <c r="W18" i="2"/>
  <c r="V18" i="2"/>
  <c r="U18" i="2"/>
  <c r="M18" i="2"/>
  <c r="L18" i="2"/>
  <c r="K18" i="2"/>
  <c r="J18" i="2"/>
  <c r="U66" i="2" l="1"/>
  <c r="BD50" i="2"/>
  <c r="BF49" i="2"/>
  <c r="BD49" i="2"/>
  <c r="BF48" i="2"/>
  <c r="AT53" i="2"/>
  <c r="BD47" i="2"/>
  <c r="BF47" i="2"/>
  <c r="BF39" i="2"/>
  <c r="BF45" i="2"/>
  <c r="BE52" i="2"/>
  <c r="BF52" i="2"/>
  <c r="L53" i="2"/>
  <c r="M53" i="2"/>
  <c r="BF46" i="2"/>
  <c r="BD51" i="2"/>
  <c r="BF51" i="2"/>
  <c r="AS53" i="2"/>
  <c r="BF50" i="2"/>
  <c r="J53" i="2"/>
  <c r="V53" i="2"/>
  <c r="AG53" i="2"/>
  <c r="AI53" i="2"/>
  <c r="BF38" i="2"/>
  <c r="BE48" i="2"/>
  <c r="BE49" i="2"/>
  <c r="U53" i="2"/>
  <c r="X53" i="2"/>
  <c r="BE39" i="2"/>
  <c r="BF32" i="2"/>
  <c r="BD38" i="2"/>
  <c r="BE36" i="2"/>
  <c r="BF36" i="2"/>
  <c r="BD37" i="2"/>
  <c r="AT40" i="2"/>
  <c r="BF35" i="2"/>
  <c r="BE35" i="2"/>
  <c r="BD35" i="2"/>
  <c r="V40" i="2"/>
  <c r="BD34" i="2"/>
  <c r="BF34" i="2"/>
  <c r="L40" i="2"/>
  <c r="M40" i="2"/>
  <c r="AS40" i="2"/>
  <c r="AG40" i="2"/>
  <c r="AI40" i="2"/>
  <c r="U40" i="2"/>
  <c r="X40" i="2"/>
  <c r="AY40" i="2"/>
  <c r="BF33" i="2"/>
  <c r="AV40" i="2"/>
  <c r="AZ40" i="2"/>
  <c r="AW40" i="2"/>
  <c r="J40" i="2"/>
  <c r="AX40" i="2"/>
  <c r="BB40" i="2"/>
  <c r="BF21" i="2"/>
  <c r="BE25" i="2"/>
  <c r="BF24" i="2"/>
  <c r="BF25" i="2"/>
  <c r="BF18" i="2"/>
  <c r="AT26" i="2"/>
  <c r="BE22" i="2"/>
  <c r="BF22" i="2"/>
  <c r="BD24" i="2"/>
  <c r="BE21" i="2"/>
  <c r="BD20" i="2"/>
  <c r="BF20" i="2"/>
  <c r="X26" i="2"/>
  <c r="BD19" i="2"/>
  <c r="AZ26" i="2"/>
  <c r="BF19" i="2"/>
  <c r="AS26" i="2"/>
  <c r="BE23" i="2"/>
  <c r="L26" i="2"/>
  <c r="M26" i="2"/>
  <c r="BD23" i="2"/>
  <c r="AG26" i="2"/>
  <c r="AI26" i="2"/>
  <c r="W26" i="2"/>
  <c r="U26" i="2"/>
  <c r="J26" i="2"/>
  <c r="AX26" i="2"/>
  <c r="BB26" i="2"/>
  <c r="AW26" i="2"/>
  <c r="BD45" i="2"/>
  <c r="BE46" i="2"/>
  <c r="BE50" i="2"/>
  <c r="K53" i="2"/>
  <c r="W53" i="2"/>
  <c r="AQ53" i="2"/>
  <c r="BE47" i="2"/>
  <c r="BE51" i="2"/>
  <c r="AH53" i="2"/>
  <c r="BE45" i="2"/>
  <c r="BD48" i="2"/>
  <c r="BD52" i="2"/>
  <c r="AF53" i="2"/>
  <c r="AR53" i="2"/>
  <c r="BD33" i="2"/>
  <c r="BE33" i="2"/>
  <c r="BD36" i="2"/>
  <c r="BE37" i="2"/>
  <c r="K40" i="2"/>
  <c r="W40" i="2"/>
  <c r="AQ40" i="2"/>
  <c r="BE34" i="2"/>
  <c r="BE38" i="2"/>
  <c r="BE32" i="2"/>
  <c r="BD39" i="2"/>
  <c r="AF40" i="2"/>
  <c r="AR40" i="2"/>
  <c r="BA40" i="2"/>
  <c r="AH40" i="2"/>
  <c r="BE24" i="2"/>
  <c r="BD18" i="2"/>
  <c r="BE19" i="2"/>
  <c r="BD22" i="2"/>
  <c r="K26" i="2"/>
  <c r="AQ26" i="2"/>
  <c r="V26" i="2"/>
  <c r="AY26" i="2"/>
  <c r="BE18" i="2"/>
  <c r="BD21" i="2"/>
  <c r="BF23" i="2"/>
  <c r="BD25" i="2"/>
  <c r="AF26" i="2"/>
  <c r="AR26" i="2"/>
  <c r="BA26" i="2"/>
  <c r="BE20" i="2"/>
  <c r="AH26" i="2"/>
  <c r="BA7" i="3"/>
  <c r="BE7" i="3"/>
  <c r="BG7" i="3"/>
  <c r="BC40" i="2" l="1"/>
  <c r="BC53" i="2"/>
  <c r="BE53" i="2"/>
  <c r="BF53" i="2"/>
  <c r="BD40" i="2"/>
  <c r="BE40" i="2"/>
  <c r="BF40" i="2"/>
  <c r="BF26" i="2"/>
  <c r="BE26" i="2"/>
  <c r="BD26" i="2"/>
  <c r="BD53" i="2"/>
  <c r="I79" i="3"/>
  <c r="I80" i="3"/>
  <c r="I81" i="3"/>
  <c r="I82" i="3"/>
  <c r="I83" i="3"/>
  <c r="I84" i="3"/>
  <c r="AV59" i="2" l="1"/>
  <c r="AV60" i="2"/>
  <c r="AV61" i="2"/>
  <c r="AV62" i="2"/>
  <c r="AV63" i="2"/>
  <c r="AV64" i="2"/>
  <c r="BD64" i="2" s="1"/>
  <c r="AV65" i="2"/>
  <c r="AV66" i="2" l="1"/>
  <c r="Y66" i="2"/>
  <c r="AK79" i="3"/>
  <c r="AK80" i="3"/>
  <c r="AK82" i="3"/>
  <c r="AK83" i="3"/>
  <c r="AK81" i="3"/>
  <c r="AK86" i="3" l="1"/>
  <c r="AK84" i="3"/>
  <c r="AQ84" i="3" l="1"/>
  <c r="AQ83" i="3"/>
  <c r="AQ82" i="3"/>
  <c r="AQ81" i="3"/>
  <c r="AQ80" i="3"/>
  <c r="AQ79" i="3"/>
  <c r="AP84" i="3"/>
  <c r="AP83" i="3"/>
  <c r="AP82" i="3"/>
  <c r="AP81" i="3"/>
  <c r="AP80" i="3"/>
  <c r="AP79" i="3"/>
  <c r="AO84" i="3"/>
  <c r="AO83" i="3"/>
  <c r="AO82" i="3"/>
  <c r="AO81" i="3"/>
  <c r="AO80" i="3"/>
  <c r="AO79" i="3"/>
  <c r="AN84" i="3"/>
  <c r="AN83" i="3"/>
  <c r="AN82" i="3"/>
  <c r="AN81" i="3"/>
  <c r="AN80" i="3"/>
  <c r="AN79" i="3"/>
  <c r="AJ84" i="3"/>
  <c r="AJ83" i="3"/>
  <c r="AJ82" i="3"/>
  <c r="AJ81" i="3"/>
  <c r="AJ80" i="3"/>
  <c r="AJ79" i="3"/>
  <c r="AM84" i="3"/>
  <c r="AM83" i="3"/>
  <c r="AM82" i="3"/>
  <c r="AM81" i="3"/>
  <c r="AM80" i="3"/>
  <c r="AM79" i="3"/>
  <c r="AL84" i="3"/>
  <c r="AL83" i="3"/>
  <c r="AL82" i="3"/>
  <c r="AL81" i="3"/>
  <c r="AL80" i="3"/>
  <c r="AL79" i="3"/>
  <c r="AP86" i="3" l="1"/>
  <c r="AM86" i="3"/>
  <c r="AQ86" i="3"/>
  <c r="AL86" i="3"/>
  <c r="AO86" i="3"/>
  <c r="AN86" i="3"/>
  <c r="AJ86" i="3"/>
  <c r="AI84" i="3"/>
  <c r="AI83" i="3"/>
  <c r="AI82" i="3"/>
  <c r="AI81" i="3"/>
  <c r="AI80" i="3"/>
  <c r="AI79" i="3"/>
  <c r="AH84" i="3"/>
  <c r="AH83" i="3"/>
  <c r="AH82" i="3"/>
  <c r="AH81" i="3"/>
  <c r="AH80" i="3"/>
  <c r="AH79" i="3"/>
  <c r="AG84" i="3"/>
  <c r="AG83" i="3"/>
  <c r="AG82" i="3"/>
  <c r="AG81" i="3"/>
  <c r="AG80" i="3"/>
  <c r="AG79" i="3"/>
  <c r="AF84" i="3"/>
  <c r="AF83" i="3"/>
  <c r="AF82" i="3"/>
  <c r="AF81" i="3"/>
  <c r="AF80" i="3"/>
  <c r="BV80" i="3" s="1"/>
  <c r="AF79" i="3"/>
  <c r="AE84" i="3"/>
  <c r="AE83" i="3"/>
  <c r="AE82" i="3"/>
  <c r="AE81" i="3"/>
  <c r="AE80" i="3"/>
  <c r="AE79" i="3"/>
  <c r="AD84" i="3"/>
  <c r="AD83" i="3"/>
  <c r="AD82" i="3"/>
  <c r="AD81" i="3"/>
  <c r="AD80" i="3"/>
  <c r="AD79" i="3"/>
  <c r="AS85" i="3"/>
  <c r="AC84" i="3"/>
  <c r="AC83" i="3"/>
  <c r="AC82" i="3"/>
  <c r="AC81" i="3"/>
  <c r="AC80" i="3"/>
  <c r="AC79" i="3"/>
  <c r="AB84" i="3"/>
  <c r="AB82" i="3"/>
  <c r="AB81" i="3"/>
  <c r="BU81" i="3" s="1"/>
  <c r="AB80" i="3"/>
  <c r="BU80" i="3" s="1"/>
  <c r="AB79" i="3"/>
  <c r="W84" i="3"/>
  <c r="W83" i="3"/>
  <c r="W82" i="3"/>
  <c r="W81" i="3"/>
  <c r="W80" i="3"/>
  <c r="W79" i="3"/>
  <c r="V84" i="3"/>
  <c r="V83" i="3"/>
  <c r="V82" i="3"/>
  <c r="V81" i="3"/>
  <c r="V80" i="3"/>
  <c r="V79" i="3"/>
  <c r="U84" i="3"/>
  <c r="U83" i="3"/>
  <c r="U82" i="3"/>
  <c r="U81" i="3"/>
  <c r="U80" i="3"/>
  <c r="U79" i="3"/>
  <c r="T84" i="3"/>
  <c r="T83" i="3"/>
  <c r="T82" i="3"/>
  <c r="T81" i="3"/>
  <c r="T80" i="3"/>
  <c r="T79" i="3"/>
  <c r="S84" i="3"/>
  <c r="S83" i="3"/>
  <c r="S82" i="3"/>
  <c r="S81" i="3"/>
  <c r="S80" i="3"/>
  <c r="S79" i="3"/>
  <c r="R84" i="3"/>
  <c r="R83" i="3"/>
  <c r="R82" i="3"/>
  <c r="R81" i="3"/>
  <c r="R80" i="3"/>
  <c r="R79" i="3"/>
  <c r="P84" i="3"/>
  <c r="P83" i="3"/>
  <c r="P82" i="3"/>
  <c r="P81" i="3"/>
  <c r="P80" i="3"/>
  <c r="P79" i="3"/>
  <c r="O84" i="3"/>
  <c r="O83" i="3"/>
  <c r="O82" i="3"/>
  <c r="O81" i="3"/>
  <c r="O80" i="3"/>
  <c r="O79" i="3"/>
  <c r="N84" i="3"/>
  <c r="N83" i="3"/>
  <c r="N82" i="3"/>
  <c r="N81" i="3"/>
  <c r="N80" i="3"/>
  <c r="N79" i="3"/>
  <c r="M84" i="3"/>
  <c r="M83" i="3"/>
  <c r="M82" i="3"/>
  <c r="M81" i="3"/>
  <c r="M80" i="3"/>
  <c r="M79" i="3"/>
  <c r="L84" i="3"/>
  <c r="L83" i="3"/>
  <c r="L82" i="3"/>
  <c r="L81" i="3"/>
  <c r="L80" i="3"/>
  <c r="L79" i="3"/>
  <c r="K84" i="3"/>
  <c r="K83" i="3"/>
  <c r="K82" i="3"/>
  <c r="K81" i="3"/>
  <c r="K80" i="3"/>
  <c r="K79" i="3"/>
  <c r="H84" i="3"/>
  <c r="H83" i="3"/>
  <c r="H81" i="3"/>
  <c r="H80" i="3"/>
  <c r="H79" i="3"/>
  <c r="G84" i="3"/>
  <c r="G83" i="3"/>
  <c r="G82" i="3"/>
  <c r="G81" i="3"/>
  <c r="G80" i="3"/>
  <c r="G79" i="3"/>
  <c r="F84" i="3"/>
  <c r="F83" i="3"/>
  <c r="F82" i="3"/>
  <c r="F81" i="3"/>
  <c r="F80" i="3"/>
  <c r="F79" i="3"/>
  <c r="E84" i="3"/>
  <c r="E82" i="3"/>
  <c r="E81" i="3"/>
  <c r="E80" i="3"/>
  <c r="E79" i="3"/>
  <c r="D84" i="3"/>
  <c r="D82" i="3"/>
  <c r="D81" i="3"/>
  <c r="D80" i="3"/>
  <c r="D79" i="3"/>
  <c r="AZ85" i="3"/>
  <c r="AZ84" i="3"/>
  <c r="AZ83" i="3"/>
  <c r="AZ82" i="3"/>
  <c r="AZ81" i="3"/>
  <c r="AZ80" i="3"/>
  <c r="AZ79" i="3"/>
  <c r="AY85" i="3"/>
  <c r="AY84" i="3"/>
  <c r="AY83" i="3"/>
  <c r="AY82" i="3"/>
  <c r="AY81" i="3"/>
  <c r="AY80" i="3"/>
  <c r="AY79" i="3"/>
  <c r="AX85" i="3"/>
  <c r="AX84" i="3"/>
  <c r="AX83" i="3"/>
  <c r="AX82" i="3"/>
  <c r="AX81" i="3"/>
  <c r="AX80" i="3"/>
  <c r="AX79" i="3"/>
  <c r="AW85" i="3"/>
  <c r="AW84" i="3"/>
  <c r="AW83" i="3"/>
  <c r="AW82" i="3"/>
  <c r="AW81" i="3"/>
  <c r="AW80" i="3"/>
  <c r="AW79" i="3"/>
  <c r="AV85" i="3"/>
  <c r="AV84" i="3"/>
  <c r="AV83" i="3"/>
  <c r="AV82" i="3"/>
  <c r="AV81" i="3"/>
  <c r="AV80" i="3"/>
  <c r="AV79" i="3"/>
  <c r="AS81" i="3" l="1"/>
  <c r="AG86" i="3"/>
  <c r="BV81" i="3"/>
  <c r="AU81" i="3"/>
  <c r="K86" i="3"/>
  <c r="AF86" i="3"/>
  <c r="AS80" i="3"/>
  <c r="AH86" i="3"/>
  <c r="AI86" i="3"/>
  <c r="AU80" i="3"/>
  <c r="Z82" i="3"/>
  <c r="Z83" i="3"/>
  <c r="Z81" i="3"/>
  <c r="Z85" i="3"/>
  <c r="AA82" i="3"/>
  <c r="AA79" i="3"/>
  <c r="AA83" i="3"/>
  <c r="Z79" i="3"/>
  <c r="AA80" i="3"/>
  <c r="AA84" i="3"/>
  <c r="Z80" i="3"/>
  <c r="Z84" i="3"/>
  <c r="AA81" i="3"/>
  <c r="AA85" i="3"/>
  <c r="BE81" i="3"/>
  <c r="BE85" i="3"/>
  <c r="BE82" i="3"/>
  <c r="BE84" i="3"/>
  <c r="BE80" i="3"/>
  <c r="BE79" i="3"/>
  <c r="BE83" i="3"/>
  <c r="L78" i="3" l="1"/>
  <c r="L86" i="3" s="1"/>
  <c r="M78" i="3"/>
  <c r="M86" i="3" s="1"/>
  <c r="N78" i="3"/>
  <c r="N86" i="3" s="1"/>
  <c r="O78" i="3"/>
  <c r="O86" i="3" s="1"/>
  <c r="P78" i="3"/>
  <c r="P86" i="3" s="1"/>
  <c r="R78" i="3"/>
  <c r="R86" i="3" s="1"/>
  <c r="S78" i="3"/>
  <c r="S86" i="3" s="1"/>
  <c r="T78" i="3"/>
  <c r="T86" i="3" s="1"/>
  <c r="U78" i="3"/>
  <c r="U86" i="3" s="1"/>
  <c r="V78" i="3"/>
  <c r="V86" i="3" s="1"/>
  <c r="W78" i="3"/>
  <c r="W86" i="3" s="1"/>
  <c r="AB78" i="3"/>
  <c r="AC78" i="3"/>
  <c r="AD78" i="3"/>
  <c r="AD86" i="3" s="1"/>
  <c r="AE78" i="3"/>
  <c r="AE86" i="3" s="1"/>
  <c r="AV78" i="3"/>
  <c r="AV86" i="3" s="1"/>
  <c r="AW78" i="3"/>
  <c r="AX78" i="3"/>
  <c r="AY78" i="3"/>
  <c r="AZ78" i="3"/>
  <c r="E78" i="3"/>
  <c r="F78" i="3"/>
  <c r="F86" i="3" s="1"/>
  <c r="G78" i="3"/>
  <c r="G86" i="3" s="1"/>
  <c r="H78" i="3"/>
  <c r="H86" i="3" s="1"/>
  <c r="I78" i="3"/>
  <c r="I86" i="3" s="1"/>
  <c r="D78" i="3"/>
  <c r="BU78" i="3" l="1"/>
  <c r="AU78" i="3"/>
  <c r="D86" i="3"/>
  <c r="Z78" i="3"/>
  <c r="X86" i="3"/>
  <c r="AA78" i="3"/>
  <c r="E86" i="3"/>
  <c r="AS78" i="3"/>
  <c r="AC86" i="3"/>
  <c r="AS86" i="3" s="1"/>
  <c r="Q86" i="3"/>
  <c r="AR78" i="3"/>
  <c r="AB86" i="3"/>
  <c r="Z89" i="3" s="1"/>
  <c r="BG78" i="3"/>
  <c r="BA78" i="3"/>
  <c r="BA79" i="3"/>
  <c r="BA80" i="3"/>
  <c r="BA81" i="3"/>
  <c r="BA82" i="3"/>
  <c r="BA83" i="3"/>
  <c r="BA84" i="3"/>
  <c r="BA85" i="3"/>
  <c r="V88" i="3" l="1"/>
  <c r="CA82" i="3"/>
  <c r="CA83" i="3"/>
  <c r="CA84" i="3" s="1"/>
  <c r="AR86" i="3"/>
  <c r="BU86" i="3"/>
  <c r="AU86" i="3"/>
  <c r="AT86" i="3"/>
  <c r="AT78" i="3"/>
  <c r="J86" i="3"/>
  <c r="Y86" i="3" s="1"/>
  <c r="BK36" i="3"/>
  <c r="BJ36" i="3"/>
  <c r="BI36" i="3"/>
  <c r="BK35" i="3"/>
  <c r="BJ35" i="3"/>
  <c r="BI35" i="3"/>
  <c r="BK34" i="3"/>
  <c r="BJ34" i="3"/>
  <c r="BI34" i="3"/>
  <c r="BK33" i="3"/>
  <c r="BJ33" i="3"/>
  <c r="BI33" i="3"/>
  <c r="BK32" i="3"/>
  <c r="BJ32" i="3"/>
  <c r="BI32" i="3"/>
  <c r="BK31" i="3"/>
  <c r="BJ31" i="3"/>
  <c r="BI31" i="3"/>
  <c r="BK30" i="3"/>
  <c r="BJ30" i="3"/>
  <c r="BI30" i="3"/>
  <c r="BK29" i="3"/>
  <c r="BJ29" i="3"/>
  <c r="BI29" i="3"/>
  <c r="BK8" i="3"/>
  <c r="BK9" i="3"/>
  <c r="BK10" i="3"/>
  <c r="BK11" i="3"/>
  <c r="BK12" i="3"/>
  <c r="BK13" i="3"/>
  <c r="BK14" i="3"/>
  <c r="BJ8" i="3"/>
  <c r="BJ9" i="3"/>
  <c r="BJ10" i="3"/>
  <c r="BJ11" i="3"/>
  <c r="BJ12" i="3"/>
  <c r="BJ13" i="3"/>
  <c r="BJ14" i="3"/>
  <c r="BI8" i="3"/>
  <c r="BI9" i="3"/>
  <c r="BI10" i="3"/>
  <c r="BI11" i="3"/>
  <c r="BI12" i="3"/>
  <c r="BI13" i="3"/>
  <c r="BI14" i="3"/>
  <c r="BI7" i="3"/>
  <c r="BJ7" i="3"/>
  <c r="BK7" i="3"/>
  <c r="BM69" i="3"/>
  <c r="BL69" i="3"/>
  <c r="BK69" i="3"/>
  <c r="BJ69" i="3"/>
  <c r="BI69" i="3"/>
  <c r="BM68" i="3"/>
  <c r="BL68" i="3"/>
  <c r="BK68" i="3"/>
  <c r="BJ68" i="3"/>
  <c r="BI68" i="3"/>
  <c r="BM67" i="3"/>
  <c r="BL67" i="3"/>
  <c r="BK67" i="3"/>
  <c r="BJ67" i="3"/>
  <c r="BI67" i="3"/>
  <c r="BM66" i="3"/>
  <c r="BL66" i="3"/>
  <c r="BK66" i="3"/>
  <c r="BJ66" i="3"/>
  <c r="BI66" i="3"/>
  <c r="BM65" i="3"/>
  <c r="BL65" i="3"/>
  <c r="BK65" i="3"/>
  <c r="BJ65" i="3"/>
  <c r="BI65" i="3"/>
  <c r="BM64" i="3"/>
  <c r="BL64" i="3"/>
  <c r="BK64" i="3"/>
  <c r="BJ64" i="3"/>
  <c r="BI64" i="3"/>
  <c r="BM63" i="3"/>
  <c r="BL63" i="3"/>
  <c r="BK63" i="3"/>
  <c r="BJ63" i="3"/>
  <c r="BI63" i="3"/>
  <c r="BM62" i="3"/>
  <c r="BL62" i="3"/>
  <c r="BK62" i="3"/>
  <c r="BJ62" i="3"/>
  <c r="BI62" i="3"/>
  <c r="BI46" i="3"/>
  <c r="BI47" i="3"/>
  <c r="BI48" i="3"/>
  <c r="BI49" i="3"/>
  <c r="BI50" i="3"/>
  <c r="BI51" i="3"/>
  <c r="BI45" i="3"/>
  <c r="BJ45" i="3"/>
  <c r="BM46" i="3"/>
  <c r="BM47" i="3"/>
  <c r="BM48" i="3"/>
  <c r="BM49" i="3"/>
  <c r="BM50" i="3"/>
  <c r="BM51" i="3"/>
  <c r="BM52" i="3"/>
  <c r="BL46" i="3"/>
  <c r="BL47" i="3"/>
  <c r="BL48" i="3"/>
  <c r="BL49" i="3"/>
  <c r="BL50" i="3"/>
  <c r="BL51" i="3"/>
  <c r="BL52" i="3"/>
  <c r="BK46" i="3"/>
  <c r="BK47" i="3"/>
  <c r="BK48" i="3"/>
  <c r="BK49" i="3"/>
  <c r="BK50" i="3"/>
  <c r="BK51" i="3"/>
  <c r="BJ46" i="3"/>
  <c r="BJ47" i="3"/>
  <c r="BJ48" i="3"/>
  <c r="BJ49" i="3"/>
  <c r="BJ50" i="3"/>
  <c r="BJ51" i="3"/>
  <c r="BK45" i="3"/>
  <c r="BL45" i="3"/>
  <c r="BM45" i="3"/>
  <c r="BD86" i="3" l="1"/>
  <c r="M92" i="3"/>
  <c r="N91" i="3"/>
  <c r="G91" i="3"/>
  <c r="G89" i="3"/>
  <c r="S90" i="3"/>
  <c r="J89" i="3"/>
  <c r="P93" i="3"/>
  <c r="W89" i="3"/>
  <c r="Q93" i="3"/>
  <c r="S88" i="3"/>
  <c r="O93" i="3"/>
  <c r="BJ53" i="3"/>
  <c r="BN51" i="3"/>
  <c r="BL10" i="3"/>
  <c r="BL14" i="3"/>
  <c r="BN49" i="3"/>
  <c r="BN52" i="3"/>
  <c r="BN48" i="3"/>
  <c r="BL13" i="3"/>
  <c r="BL9" i="3"/>
  <c r="BI15" i="3"/>
  <c r="BL11" i="3"/>
  <c r="BJ15" i="3"/>
  <c r="BN45" i="3"/>
  <c r="BN64" i="3"/>
  <c r="BN68" i="3"/>
  <c r="BL12" i="3"/>
  <c r="BL8" i="3"/>
  <c r="BN50" i="3"/>
  <c r="BN46" i="3"/>
  <c r="BL7" i="3"/>
  <c r="BK15" i="3"/>
  <c r="BL29" i="3"/>
  <c r="BK37" i="3"/>
  <c r="BL33" i="3"/>
  <c r="BN65" i="3"/>
  <c r="BN69" i="3"/>
  <c r="BL30" i="3"/>
  <c r="BL34" i="3"/>
  <c r="BN47" i="3"/>
  <c r="BN66" i="3"/>
  <c r="BI37" i="3"/>
  <c r="BL31" i="3"/>
  <c r="BL35" i="3"/>
  <c r="BJ70" i="3"/>
  <c r="BN63" i="3"/>
  <c r="BN67" i="3"/>
  <c r="BJ37" i="3"/>
  <c r="BL32" i="3"/>
  <c r="BL36" i="3"/>
  <c r="BN62" i="3"/>
  <c r="BL15" i="3" l="1"/>
  <c r="BL37" i="3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AI65" i="2"/>
  <c r="AH65" i="2"/>
  <c r="AG65" i="2"/>
  <c r="AI64" i="2"/>
  <c r="AH64" i="2"/>
  <c r="AG64" i="2"/>
  <c r="AI63" i="2"/>
  <c r="AH63" i="2"/>
  <c r="AG63" i="2"/>
  <c r="AI62" i="2"/>
  <c r="AH62" i="2"/>
  <c r="AG62" i="2"/>
  <c r="AI61" i="2"/>
  <c r="AH61" i="2"/>
  <c r="AG61" i="2"/>
  <c r="AI60" i="2"/>
  <c r="AH60" i="2"/>
  <c r="AG60" i="2"/>
  <c r="AI59" i="2"/>
  <c r="AH59" i="2"/>
  <c r="AG59" i="2"/>
  <c r="AI58" i="2"/>
  <c r="AH58" i="2"/>
  <c r="AG58" i="2"/>
  <c r="AT65" i="2"/>
  <c r="AS65" i="2"/>
  <c r="AR65" i="2"/>
  <c r="AT64" i="2"/>
  <c r="AS64" i="2"/>
  <c r="AR64" i="2"/>
  <c r="AT63" i="2"/>
  <c r="AS63" i="2"/>
  <c r="AR63" i="2"/>
  <c r="AT62" i="2"/>
  <c r="AS62" i="2"/>
  <c r="AR62" i="2"/>
  <c r="AT61" i="2"/>
  <c r="AS61" i="2"/>
  <c r="AR61" i="2"/>
  <c r="AT60" i="2"/>
  <c r="AS60" i="2"/>
  <c r="AR60" i="2"/>
  <c r="AT59" i="2"/>
  <c r="AS59" i="2"/>
  <c r="AR59" i="2"/>
  <c r="AT58" i="2"/>
  <c r="AS58" i="2"/>
  <c r="AR58" i="2"/>
  <c r="I66" i="2"/>
  <c r="H66" i="2"/>
  <c r="G66" i="2"/>
  <c r="E66" i="2"/>
  <c r="D66" i="2"/>
  <c r="M66" i="2" l="1"/>
  <c r="AE66" i="2"/>
  <c r="AI66" i="2"/>
  <c r="L66" i="2"/>
  <c r="K66" i="2"/>
  <c r="AZ86" i="3"/>
  <c r="AY86" i="3"/>
  <c r="AX88" i="3" s="1"/>
  <c r="AX86" i="3"/>
  <c r="AW86" i="3"/>
  <c r="C86" i="3"/>
  <c r="BG85" i="3"/>
  <c r="BF85" i="3"/>
  <c r="AR85" i="3"/>
  <c r="AT85" i="3" s="1"/>
  <c r="X85" i="3"/>
  <c r="Q85" i="3"/>
  <c r="BG84" i="3"/>
  <c r="BF84" i="3"/>
  <c r="AR84" i="3"/>
  <c r="X84" i="3"/>
  <c r="Q84" i="3"/>
  <c r="BG83" i="3"/>
  <c r="AR83" i="3"/>
  <c r="X83" i="3"/>
  <c r="Q83" i="3"/>
  <c r="BG82" i="3"/>
  <c r="AR82" i="3"/>
  <c r="X82" i="3"/>
  <c r="Q82" i="3"/>
  <c r="BG81" i="3"/>
  <c r="BF81" i="3"/>
  <c r="AR81" i="3"/>
  <c r="AT81" i="3" s="1"/>
  <c r="X81" i="3"/>
  <c r="Q81" i="3"/>
  <c r="BG80" i="3"/>
  <c r="BF80" i="3"/>
  <c r="AR80" i="3"/>
  <c r="AT80" i="3" s="1"/>
  <c r="X80" i="3"/>
  <c r="Q80" i="3"/>
  <c r="BG79" i="3"/>
  <c r="BF79" i="3"/>
  <c r="AR79" i="3"/>
  <c r="X79" i="3"/>
  <c r="Q79" i="3"/>
  <c r="AZ70" i="3"/>
  <c r="AY70" i="3"/>
  <c r="AX70" i="3"/>
  <c r="AW70" i="3"/>
  <c r="AV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W70" i="3"/>
  <c r="V70" i="3"/>
  <c r="U70" i="3"/>
  <c r="T70" i="3"/>
  <c r="S70" i="3"/>
  <c r="R70" i="3"/>
  <c r="P70" i="3"/>
  <c r="O70" i="3"/>
  <c r="N70" i="3"/>
  <c r="M70" i="3"/>
  <c r="L70" i="3"/>
  <c r="K70" i="3"/>
  <c r="I70" i="3"/>
  <c r="H70" i="3"/>
  <c r="G70" i="3"/>
  <c r="F70" i="3"/>
  <c r="E70" i="3"/>
  <c r="D70" i="3"/>
  <c r="C70" i="3"/>
  <c r="BG69" i="3"/>
  <c r="BE69" i="3"/>
  <c r="BA69" i="3"/>
  <c r="BF69" i="3"/>
  <c r="BG68" i="3"/>
  <c r="BE68" i="3"/>
  <c r="BA68" i="3"/>
  <c r="BC68" i="3"/>
  <c r="BE67" i="3"/>
  <c r="BA67" i="3"/>
  <c r="BC67" i="3"/>
  <c r="Q67" i="3"/>
  <c r="Y67" i="3" s="1"/>
  <c r="BG66" i="3"/>
  <c r="BE66" i="3"/>
  <c r="BA66" i="3"/>
  <c r="BC66" i="3"/>
  <c r="BG65" i="3"/>
  <c r="BE65" i="3"/>
  <c r="BA65" i="3"/>
  <c r="BF65" i="3"/>
  <c r="BG64" i="3"/>
  <c r="BE64" i="3"/>
  <c r="BA64" i="3"/>
  <c r="BC64" i="3"/>
  <c r="BG63" i="3"/>
  <c r="BE63" i="3"/>
  <c r="BA63" i="3"/>
  <c r="BC63" i="3"/>
  <c r="Q63" i="3"/>
  <c r="J63" i="3"/>
  <c r="BG62" i="3"/>
  <c r="BC62" i="3"/>
  <c r="AZ53" i="3"/>
  <c r="AY53" i="3"/>
  <c r="AX53" i="3"/>
  <c r="AW53" i="3"/>
  <c r="AV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CD53" i="3" s="1"/>
  <c r="W53" i="3"/>
  <c r="V53" i="3"/>
  <c r="U53" i="3"/>
  <c r="T53" i="3"/>
  <c r="S53" i="3"/>
  <c r="R53" i="3"/>
  <c r="P53" i="3"/>
  <c r="O53" i="3"/>
  <c r="N53" i="3"/>
  <c r="M53" i="3"/>
  <c r="L53" i="3"/>
  <c r="K53" i="3"/>
  <c r="I53" i="3"/>
  <c r="H53" i="3"/>
  <c r="G53" i="3"/>
  <c r="F53" i="3"/>
  <c r="E53" i="3"/>
  <c r="D53" i="3"/>
  <c r="C53" i="3"/>
  <c r="AU52" i="3"/>
  <c r="AS52" i="3"/>
  <c r="AR52" i="3"/>
  <c r="X52" i="3"/>
  <c r="Q52" i="3"/>
  <c r="J52" i="3"/>
  <c r="BG51" i="3"/>
  <c r="BE51" i="3"/>
  <c r="BA51" i="3"/>
  <c r="AU51" i="3"/>
  <c r="AS51" i="3"/>
  <c r="AR51" i="3"/>
  <c r="X51" i="3"/>
  <c r="Q51" i="3"/>
  <c r="J51" i="3"/>
  <c r="BG50" i="3"/>
  <c r="BE50" i="3"/>
  <c r="BA50" i="3"/>
  <c r="AU50" i="3"/>
  <c r="AS50" i="3"/>
  <c r="AR50" i="3"/>
  <c r="X50" i="3"/>
  <c r="Q50" i="3"/>
  <c r="J50" i="3"/>
  <c r="BG49" i="3"/>
  <c r="BE49" i="3"/>
  <c r="BA49" i="3"/>
  <c r="AU49" i="3"/>
  <c r="AS49" i="3"/>
  <c r="AR49" i="3"/>
  <c r="X49" i="3"/>
  <c r="Q49" i="3"/>
  <c r="J49" i="3"/>
  <c r="BG48" i="3"/>
  <c r="BE48" i="3"/>
  <c r="BA48" i="3"/>
  <c r="AU48" i="3"/>
  <c r="AS48" i="3"/>
  <c r="AR48" i="3"/>
  <c r="X48" i="3"/>
  <c r="Q48" i="3"/>
  <c r="J48" i="3"/>
  <c r="BG47" i="3"/>
  <c r="BE47" i="3"/>
  <c r="BA47" i="3"/>
  <c r="AU47" i="3"/>
  <c r="AS47" i="3"/>
  <c r="AR47" i="3"/>
  <c r="X47" i="3"/>
  <c r="Q47" i="3"/>
  <c r="BG46" i="3"/>
  <c r="BE46" i="3"/>
  <c r="BA46" i="3"/>
  <c r="AU46" i="3"/>
  <c r="AS46" i="3"/>
  <c r="AR46" i="3"/>
  <c r="X46" i="3"/>
  <c r="Q46" i="3"/>
  <c r="J46" i="3"/>
  <c r="BG45" i="3"/>
  <c r="BE45" i="3"/>
  <c r="BA45" i="3"/>
  <c r="AU45" i="3"/>
  <c r="AS45" i="3"/>
  <c r="AR45" i="3"/>
  <c r="X45" i="3"/>
  <c r="Q45" i="3"/>
  <c r="J45" i="3"/>
  <c r="AU70" i="3" l="1"/>
  <c r="AR70" i="3"/>
  <c r="BX53" i="3"/>
  <c r="Y63" i="3"/>
  <c r="BD63" i="3" s="1"/>
  <c r="Y69" i="3"/>
  <c r="BD69" i="3" s="1"/>
  <c r="AS70" i="3"/>
  <c r="X70" i="3"/>
  <c r="BB52" i="3"/>
  <c r="BC50" i="3"/>
  <c r="CC50" i="3"/>
  <c r="CA50" i="3"/>
  <c r="BY50" i="3"/>
  <c r="BC46" i="3"/>
  <c r="CA46" i="3"/>
  <c r="BY46" i="3"/>
  <c r="CC46" i="3"/>
  <c r="BC51" i="3"/>
  <c r="CA51" i="3"/>
  <c r="CC51" i="3"/>
  <c r="BY51" i="3"/>
  <c r="BC49" i="3"/>
  <c r="CA49" i="3"/>
  <c r="BY49" i="3"/>
  <c r="CC49" i="3"/>
  <c r="BF48" i="3"/>
  <c r="BY48" i="3"/>
  <c r="CA48" i="3"/>
  <c r="CC48" i="3"/>
  <c r="AE55" i="3"/>
  <c r="K55" i="3"/>
  <c r="D55" i="3"/>
  <c r="R55" i="3"/>
  <c r="BC52" i="3"/>
  <c r="BF52" i="3"/>
  <c r="BY52" i="3"/>
  <c r="CA52" i="3"/>
  <c r="CC52" i="3"/>
  <c r="Z86" i="3"/>
  <c r="AA86" i="3"/>
  <c r="BV86" i="3"/>
  <c r="BZ53" i="3"/>
  <c r="BC45" i="3"/>
  <c r="BY45" i="3"/>
  <c r="CC45" i="3"/>
  <c r="CA45" i="3"/>
  <c r="CB53" i="3"/>
  <c r="Z53" i="3"/>
  <c r="BC47" i="3"/>
  <c r="BY47" i="3"/>
  <c r="CA47" i="3"/>
  <c r="CC47" i="3"/>
  <c r="AA53" i="3"/>
  <c r="BB63" i="3"/>
  <c r="BE86" i="3"/>
  <c r="BK70" i="3"/>
  <c r="BC82" i="3"/>
  <c r="BF82" i="3"/>
  <c r="BD66" i="3"/>
  <c r="BC83" i="3"/>
  <c r="BF83" i="3"/>
  <c r="AT45" i="3"/>
  <c r="Y45" i="3"/>
  <c r="BD45" i="3" s="1"/>
  <c r="Y47" i="3"/>
  <c r="BD47" i="3" s="1"/>
  <c r="AT48" i="3"/>
  <c r="BF64" i="3"/>
  <c r="BC65" i="3"/>
  <c r="AT50" i="3"/>
  <c r="BB45" i="3"/>
  <c r="Y46" i="3"/>
  <c r="BD46" i="3" s="1"/>
  <c r="AT47" i="3"/>
  <c r="Y49" i="3"/>
  <c r="BD49" i="3" s="1"/>
  <c r="BB47" i="3"/>
  <c r="Y51" i="3"/>
  <c r="BD51" i="3" s="1"/>
  <c r="BF51" i="3"/>
  <c r="BK53" i="3"/>
  <c r="BG53" i="3"/>
  <c r="BB65" i="3"/>
  <c r="BB68" i="3"/>
  <c r="BC69" i="3"/>
  <c r="BG86" i="3"/>
  <c r="BB49" i="3"/>
  <c r="BL53" i="3"/>
  <c r="BB69" i="3"/>
  <c r="BG70" i="3"/>
  <c r="AG66" i="2"/>
  <c r="AH66" i="2"/>
  <c r="BC80" i="3"/>
  <c r="BC84" i="3"/>
  <c r="BF47" i="3"/>
  <c r="AT49" i="3"/>
  <c r="BB51" i="3"/>
  <c r="AT52" i="3"/>
  <c r="AB55" i="3" s="1"/>
  <c r="BB66" i="3"/>
  <c r="BC79" i="3"/>
  <c r="BF68" i="3"/>
  <c r="BC48" i="3"/>
  <c r="BI53" i="3"/>
  <c r="BM53" i="3"/>
  <c r="BD64" i="3"/>
  <c r="BD67" i="3"/>
  <c r="AT46" i="3"/>
  <c r="BB48" i="3"/>
  <c r="Y50" i="3"/>
  <c r="BD50" i="3" s="1"/>
  <c r="BB64" i="3"/>
  <c r="BD68" i="3"/>
  <c r="BM70" i="3"/>
  <c r="BC81" i="3"/>
  <c r="BC85" i="3"/>
  <c r="BA86" i="3"/>
  <c r="AT62" i="3"/>
  <c r="BL70" i="3"/>
  <c r="BI70" i="3"/>
  <c r="BD62" i="3"/>
  <c r="BB62" i="3"/>
  <c r="Q70" i="3"/>
  <c r="AU53" i="3"/>
  <c r="Q53" i="3"/>
  <c r="X53" i="3"/>
  <c r="AT51" i="3"/>
  <c r="AS53" i="3"/>
  <c r="AR53" i="3"/>
  <c r="BF86" i="3"/>
  <c r="J70" i="3"/>
  <c r="BF63" i="3"/>
  <c r="BD65" i="3"/>
  <c r="BB67" i="3"/>
  <c r="BF67" i="3"/>
  <c r="BA70" i="3"/>
  <c r="BE70" i="3"/>
  <c r="BF62" i="3"/>
  <c r="BF66" i="3"/>
  <c r="J53" i="3"/>
  <c r="BB46" i="3"/>
  <c r="BF46" i="3"/>
  <c r="Y48" i="3"/>
  <c r="BD48" i="3" s="1"/>
  <c r="BB50" i="3"/>
  <c r="BF50" i="3"/>
  <c r="Y52" i="3"/>
  <c r="BD52" i="3" s="1"/>
  <c r="BA53" i="3"/>
  <c r="BE53" i="3"/>
  <c r="BF45" i="3"/>
  <c r="BF49" i="3"/>
  <c r="U88" i="3" l="1"/>
  <c r="Y89" i="3"/>
  <c r="X89" i="3"/>
  <c r="T88" i="3"/>
  <c r="BC70" i="3"/>
  <c r="BS70" i="3"/>
  <c r="Y70" i="3"/>
  <c r="BD70" i="3" s="1"/>
  <c r="AT70" i="3"/>
  <c r="Z55" i="3"/>
  <c r="BC53" i="3"/>
  <c r="CA53" i="3"/>
  <c r="BY53" i="3"/>
  <c r="CC53" i="3"/>
  <c r="BB70" i="3"/>
  <c r="BF53" i="3"/>
  <c r="BN70" i="3"/>
  <c r="BB53" i="3"/>
  <c r="AT53" i="3"/>
  <c r="BN53" i="3"/>
  <c r="BC86" i="3"/>
  <c r="BF70" i="3"/>
  <c r="BB86" i="3"/>
  <c r="Y53" i="3"/>
  <c r="BD53" i="3" s="1"/>
  <c r="AU55" i="3" l="1"/>
  <c r="AC55" i="3"/>
  <c r="AZ37" i="3"/>
  <c r="AY37" i="3"/>
  <c r="AX37" i="3"/>
  <c r="AW37" i="3"/>
  <c r="AV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W37" i="3"/>
  <c r="V37" i="3"/>
  <c r="U37" i="3"/>
  <c r="T37" i="3"/>
  <c r="S37" i="3"/>
  <c r="R37" i="3"/>
  <c r="P37" i="3"/>
  <c r="O37" i="3"/>
  <c r="N37" i="3"/>
  <c r="M37" i="3"/>
  <c r="L37" i="3"/>
  <c r="K37" i="3"/>
  <c r="I37" i="3"/>
  <c r="H37" i="3"/>
  <c r="G37" i="3"/>
  <c r="F37" i="3"/>
  <c r="E37" i="3"/>
  <c r="D37" i="3"/>
  <c r="C37" i="3"/>
  <c r="BG36" i="3"/>
  <c r="BE36" i="3"/>
  <c r="BA36" i="3"/>
  <c r="AU36" i="3"/>
  <c r="AS36" i="3"/>
  <c r="AR36" i="3"/>
  <c r="X36" i="3"/>
  <c r="Q36" i="3"/>
  <c r="J36" i="3"/>
  <c r="BG35" i="3"/>
  <c r="BE35" i="3"/>
  <c r="BA35" i="3"/>
  <c r="AU35" i="3"/>
  <c r="AS35" i="3"/>
  <c r="AR35" i="3"/>
  <c r="X35" i="3"/>
  <c r="Q35" i="3"/>
  <c r="J35" i="3"/>
  <c r="BG34" i="3"/>
  <c r="BE34" i="3"/>
  <c r="BA34" i="3"/>
  <c r="AU34" i="3"/>
  <c r="AS34" i="3"/>
  <c r="AR34" i="3"/>
  <c r="X34" i="3"/>
  <c r="Q34" i="3"/>
  <c r="J34" i="3"/>
  <c r="BG33" i="3"/>
  <c r="BE33" i="3"/>
  <c r="BA33" i="3"/>
  <c r="AU33" i="3"/>
  <c r="AS33" i="3"/>
  <c r="AR33" i="3"/>
  <c r="X33" i="3"/>
  <c r="Q33" i="3"/>
  <c r="J33" i="3"/>
  <c r="BG32" i="3"/>
  <c r="BE32" i="3"/>
  <c r="BA32" i="3"/>
  <c r="AU32" i="3"/>
  <c r="AS32" i="3"/>
  <c r="AR32" i="3"/>
  <c r="X32" i="3"/>
  <c r="Q32" i="3"/>
  <c r="J32" i="3"/>
  <c r="BG31" i="3"/>
  <c r="BE31" i="3"/>
  <c r="BA31" i="3"/>
  <c r="AU31" i="3"/>
  <c r="AS31" i="3"/>
  <c r="AR31" i="3"/>
  <c r="X31" i="3"/>
  <c r="Q31" i="3"/>
  <c r="J31" i="3"/>
  <c r="BG30" i="3"/>
  <c r="BE30" i="3"/>
  <c r="BA30" i="3"/>
  <c r="AU30" i="3"/>
  <c r="AS30" i="3"/>
  <c r="AR30" i="3"/>
  <c r="X30" i="3"/>
  <c r="Q30" i="3"/>
  <c r="J30" i="3"/>
  <c r="BG29" i="3"/>
  <c r="BE29" i="3"/>
  <c r="BA29" i="3"/>
  <c r="AU29" i="3"/>
  <c r="AS29" i="3"/>
  <c r="AR29" i="3"/>
  <c r="X29" i="3"/>
  <c r="Q29" i="3"/>
  <c r="J29" i="3"/>
  <c r="CD37" i="3" l="1"/>
  <c r="BF30" i="3"/>
  <c r="CC30" i="3"/>
  <c r="BY30" i="3"/>
  <c r="CA30" i="3"/>
  <c r="BF34" i="3"/>
  <c r="CC34" i="3"/>
  <c r="BY34" i="3"/>
  <c r="CA34" i="3"/>
  <c r="BC31" i="3"/>
  <c r="CA31" i="3"/>
  <c r="BY31" i="3"/>
  <c r="CC31" i="3"/>
  <c r="BC35" i="3"/>
  <c r="CA35" i="3"/>
  <c r="CC35" i="3"/>
  <c r="BY35" i="3"/>
  <c r="BZ37" i="3"/>
  <c r="BC32" i="3"/>
  <c r="CC32" i="3"/>
  <c r="BY32" i="3"/>
  <c r="CA32" i="3"/>
  <c r="BC36" i="3"/>
  <c r="CC36" i="3"/>
  <c r="BY36" i="3"/>
  <c r="CA36" i="3"/>
  <c r="BC29" i="3"/>
  <c r="CA29" i="3"/>
  <c r="BY29" i="3"/>
  <c r="CC29" i="3"/>
  <c r="BF33" i="3"/>
  <c r="CA33" i="3"/>
  <c r="CC33" i="3"/>
  <c r="BY33" i="3"/>
  <c r="CB37" i="3"/>
  <c r="X37" i="3"/>
  <c r="BX37" i="3"/>
  <c r="Z37" i="3"/>
  <c r="BG37" i="3"/>
  <c r="AT32" i="3"/>
  <c r="Y31" i="3"/>
  <c r="BB34" i="3"/>
  <c r="BC33" i="3"/>
  <c r="AT36" i="3"/>
  <c r="AT30" i="3"/>
  <c r="AT29" i="3"/>
  <c r="BE37" i="3"/>
  <c r="BB31" i="3"/>
  <c r="BC34" i="3"/>
  <c r="Y35" i="3"/>
  <c r="BF29" i="3"/>
  <c r="Y30" i="3"/>
  <c r="AT31" i="3"/>
  <c r="AT34" i="3"/>
  <c r="Y36" i="3"/>
  <c r="BF36" i="3"/>
  <c r="BF32" i="3"/>
  <c r="Y29" i="3"/>
  <c r="BC30" i="3"/>
  <c r="BB30" i="3"/>
  <c r="Y32" i="3"/>
  <c r="Y33" i="3"/>
  <c r="Y34" i="3"/>
  <c r="BB35" i="3"/>
  <c r="AS37" i="3"/>
  <c r="AR37" i="3"/>
  <c r="AT33" i="3"/>
  <c r="AT35" i="3"/>
  <c r="Q37" i="3"/>
  <c r="J37" i="3"/>
  <c r="BB29" i="3"/>
  <c r="BB33" i="3"/>
  <c r="BB32" i="3"/>
  <c r="BB36" i="3"/>
  <c r="AU37" i="3"/>
  <c r="BS37" i="3" s="1"/>
  <c r="BF31" i="3"/>
  <c r="BF35" i="3"/>
  <c r="BA37" i="3"/>
  <c r="BD33" i="3" l="1"/>
  <c r="AA33" i="3"/>
  <c r="BD29" i="3"/>
  <c r="AA29" i="3"/>
  <c r="BD35" i="3"/>
  <c r="AA35" i="3"/>
  <c r="BD32" i="3"/>
  <c r="AA32" i="3"/>
  <c r="BD31" i="3"/>
  <c r="AA31" i="3"/>
  <c r="BD30" i="3"/>
  <c r="AA30" i="3"/>
  <c r="BD34" i="3"/>
  <c r="AA34" i="3"/>
  <c r="BD36" i="3"/>
  <c r="AA36" i="3"/>
  <c r="CA37" i="3"/>
  <c r="CC37" i="3"/>
  <c r="BY37" i="3"/>
  <c r="AT37" i="3"/>
  <c r="BB37" i="3"/>
  <c r="BC37" i="3"/>
  <c r="BF37" i="3"/>
  <c r="BD37" i="3" l="1"/>
  <c r="Z38" i="3"/>
  <c r="AA37" i="3"/>
  <c r="AA88" i="3" s="1"/>
  <c r="BF59" i="2" l="1"/>
  <c r="BF63" i="2"/>
  <c r="BF65" i="2"/>
  <c r="BE65" i="2"/>
  <c r="BF61" i="2"/>
  <c r="BF62" i="2"/>
  <c r="BD62" i="2"/>
  <c r="BE62" i="2"/>
  <c r="BD61" i="2"/>
  <c r="BE61" i="2"/>
  <c r="BF58" i="2"/>
  <c r="BD58" i="2"/>
  <c r="BE58" i="2"/>
  <c r="BE63" i="2"/>
  <c r="BD63" i="2"/>
  <c r="BE5" i="2"/>
  <c r="BD65" i="2"/>
  <c r="BF64" i="2"/>
  <c r="BE64" i="2"/>
  <c r="BF60" i="2"/>
  <c r="BE60" i="2"/>
  <c r="BD60" i="2"/>
  <c r="BE4" i="2"/>
  <c r="BF9" i="2"/>
  <c r="BF8" i="2"/>
  <c r="BE8" i="2"/>
  <c r="BE9" i="2"/>
  <c r="BF5" i="2"/>
  <c r="BD8" i="2"/>
  <c r="BF11" i="2"/>
  <c r="BF10" i="2"/>
  <c r="BF6" i="2"/>
  <c r="BD9" i="2"/>
  <c r="BD5" i="2"/>
  <c r="BF4" i="2"/>
  <c r="BD6" i="2"/>
  <c r="BD11" i="2"/>
  <c r="BD10" i="2"/>
  <c r="BD7" i="2"/>
  <c r="BE6" i="2"/>
  <c r="BE7" i="2"/>
  <c r="BE10" i="2"/>
  <c r="BE11" i="2"/>
  <c r="BF7" i="2"/>
  <c r="BD4" i="2"/>
  <c r="S15" i="3"/>
  <c r="BF66" i="2" l="1"/>
  <c r="BE59" i="2"/>
  <c r="BD59" i="2"/>
  <c r="BD66" i="2"/>
  <c r="BF12" i="2"/>
  <c r="BD12" i="2"/>
  <c r="BE12" i="2"/>
  <c r="BE66" i="2" l="1"/>
  <c r="AT11" i="2"/>
  <c r="AS11" i="2"/>
  <c r="AR11" i="2"/>
  <c r="AT10" i="2"/>
  <c r="AS10" i="2"/>
  <c r="AR10" i="2"/>
  <c r="AT9" i="2"/>
  <c r="AS9" i="2"/>
  <c r="AR9" i="2"/>
  <c r="AT8" i="2"/>
  <c r="AS8" i="2"/>
  <c r="AR8" i="2"/>
  <c r="AT7" i="2"/>
  <c r="AS7" i="2"/>
  <c r="AR7" i="2"/>
  <c r="AT6" i="2"/>
  <c r="AS6" i="2"/>
  <c r="AT5" i="2"/>
  <c r="AS5" i="2"/>
  <c r="AR5" i="2"/>
  <c r="AT4" i="2"/>
  <c r="AS4" i="2"/>
  <c r="AR4" i="2"/>
  <c r="AI11" i="2"/>
  <c r="AH11" i="2"/>
  <c r="AG11" i="2"/>
  <c r="AI10" i="2"/>
  <c r="AH10" i="2"/>
  <c r="AG10" i="2"/>
  <c r="AI9" i="2"/>
  <c r="AH9" i="2"/>
  <c r="AG9" i="2"/>
  <c r="AI8" i="2"/>
  <c r="AH8" i="2"/>
  <c r="AG8" i="2"/>
  <c r="AI7" i="2"/>
  <c r="AH7" i="2"/>
  <c r="AG7" i="2"/>
  <c r="AI6" i="2"/>
  <c r="AH6" i="2"/>
  <c r="AG6" i="2"/>
  <c r="AI5" i="2"/>
  <c r="AH5" i="2"/>
  <c r="AG5" i="2"/>
  <c r="AI4" i="2"/>
  <c r="AH4" i="2"/>
  <c r="AG4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M4" i="2"/>
  <c r="L4" i="2"/>
  <c r="K4" i="2"/>
  <c r="C15" i="3" l="1"/>
  <c r="AZ15" i="3" l="1"/>
  <c r="AY15" i="3"/>
  <c r="AX15" i="3"/>
  <c r="AW15" i="3"/>
  <c r="AV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W15" i="3"/>
  <c r="V15" i="3"/>
  <c r="U15" i="3"/>
  <c r="T15" i="3"/>
  <c r="R15" i="3"/>
  <c r="P15" i="3"/>
  <c r="O15" i="3"/>
  <c r="N15" i="3"/>
  <c r="M15" i="3"/>
  <c r="L15" i="3"/>
  <c r="K15" i="3"/>
  <c r="I15" i="3"/>
  <c r="H15" i="3"/>
  <c r="G15" i="3"/>
  <c r="F15" i="3"/>
  <c r="E15" i="3"/>
  <c r="D15" i="3"/>
  <c r="BG14" i="3"/>
  <c r="BE14" i="3"/>
  <c r="BA14" i="3"/>
  <c r="AU14" i="3"/>
  <c r="AS14" i="3"/>
  <c r="AR14" i="3"/>
  <c r="X14" i="3"/>
  <c r="Q14" i="3"/>
  <c r="J14" i="3"/>
  <c r="J85" i="3" s="1"/>
  <c r="Y85" i="3" s="1"/>
  <c r="BG13" i="3"/>
  <c r="BE13" i="3"/>
  <c r="BA13" i="3"/>
  <c r="AU13" i="3"/>
  <c r="AS13" i="3"/>
  <c r="AR13" i="3"/>
  <c r="X13" i="3"/>
  <c r="Q13" i="3"/>
  <c r="J13" i="3"/>
  <c r="J84" i="3" s="1"/>
  <c r="BG12" i="3"/>
  <c r="BE12" i="3"/>
  <c r="BA12" i="3"/>
  <c r="AU12" i="3"/>
  <c r="AS12" i="3"/>
  <c r="AR12" i="3"/>
  <c r="X12" i="3"/>
  <c r="Q12" i="3"/>
  <c r="J12" i="3"/>
  <c r="BG11" i="3"/>
  <c r="BE11" i="3"/>
  <c r="BA11" i="3"/>
  <c r="AU11" i="3"/>
  <c r="AS11" i="3"/>
  <c r="AR11" i="3"/>
  <c r="X11" i="3"/>
  <c r="Q11" i="3"/>
  <c r="J11" i="3"/>
  <c r="J82" i="3" s="1"/>
  <c r="BG10" i="3"/>
  <c r="AU10" i="3"/>
  <c r="AS10" i="3"/>
  <c r="AR10" i="3"/>
  <c r="X10" i="3"/>
  <c r="Q10" i="3"/>
  <c r="J10" i="3"/>
  <c r="J81" i="3" s="1"/>
  <c r="Y81" i="3" s="1"/>
  <c r="BG9" i="3"/>
  <c r="BE9" i="3"/>
  <c r="BA9" i="3"/>
  <c r="AU9" i="3"/>
  <c r="AS9" i="3"/>
  <c r="X9" i="3"/>
  <c r="Q9" i="3"/>
  <c r="J9" i="3"/>
  <c r="J80" i="3" s="1"/>
  <c r="Y80" i="3" s="1"/>
  <c r="BG8" i="3"/>
  <c r="BE8" i="3"/>
  <c r="BA8" i="3"/>
  <c r="AU8" i="3"/>
  <c r="AS8" i="3"/>
  <c r="AR8" i="3"/>
  <c r="X8" i="3"/>
  <c r="Q8" i="3"/>
  <c r="J8" i="3"/>
  <c r="J79" i="3" s="1"/>
  <c r="AU7" i="3"/>
  <c r="AS7" i="3"/>
  <c r="X7" i="3"/>
  <c r="X78" i="3" s="1"/>
  <c r="Q7" i="3"/>
  <c r="Q78" i="3" s="1"/>
  <c r="J7" i="3"/>
  <c r="CD15" i="3" l="1"/>
  <c r="CB15" i="3"/>
  <c r="Z15" i="3"/>
  <c r="CA7" i="3"/>
  <c r="BY7" i="3"/>
  <c r="BC13" i="3"/>
  <c r="BY13" i="3"/>
  <c r="CC13" i="3"/>
  <c r="CA13" i="3"/>
  <c r="BF14" i="3"/>
  <c r="CA14" i="3"/>
  <c r="BY14" i="3"/>
  <c r="CC14" i="3"/>
  <c r="H17" i="3"/>
  <c r="BX15" i="3"/>
  <c r="BF8" i="3"/>
  <c r="CC8" i="3"/>
  <c r="CA8" i="3"/>
  <c r="BY8" i="3"/>
  <c r="BC9" i="3"/>
  <c r="BY9" i="3"/>
  <c r="CC9" i="3"/>
  <c r="CA9" i="3"/>
  <c r="BC11" i="3"/>
  <c r="CC11" i="3"/>
  <c r="CA11" i="3"/>
  <c r="BY11" i="3"/>
  <c r="CA10" i="3"/>
  <c r="BY10" i="3"/>
  <c r="CC10" i="3"/>
  <c r="BF12" i="3"/>
  <c r="CC12" i="3"/>
  <c r="CA12" i="3"/>
  <c r="BY12" i="3"/>
  <c r="BZ15" i="3"/>
  <c r="BF10" i="3"/>
  <c r="BC10" i="3"/>
  <c r="BB7" i="3"/>
  <c r="BF7" i="3"/>
  <c r="BC7" i="3"/>
  <c r="BB81" i="3"/>
  <c r="BD81" i="3"/>
  <c r="BB85" i="3"/>
  <c r="BD85" i="3"/>
  <c r="BB80" i="3"/>
  <c r="BD80" i="3"/>
  <c r="BB82" i="3"/>
  <c r="BD82" i="3"/>
  <c r="BD84" i="3"/>
  <c r="BB84" i="3"/>
  <c r="BB79" i="3"/>
  <c r="BD83" i="3"/>
  <c r="BB83" i="3"/>
  <c r="BF78" i="3"/>
  <c r="J15" i="3"/>
  <c r="AT14" i="3"/>
  <c r="BB11" i="3"/>
  <c r="AT8" i="3"/>
  <c r="AT11" i="3"/>
  <c r="AT12" i="3"/>
  <c r="Y11" i="3"/>
  <c r="BB14" i="3"/>
  <c r="BG15" i="3"/>
  <c r="AU15" i="3"/>
  <c r="CC15" i="3" s="1"/>
  <c r="BB8" i="3"/>
  <c r="BB9" i="3"/>
  <c r="X15" i="3"/>
  <c r="AT7" i="3"/>
  <c r="Y8" i="3"/>
  <c r="Q15" i="3"/>
  <c r="AT9" i="3"/>
  <c r="AT10" i="3"/>
  <c r="AT13" i="3"/>
  <c r="AR15" i="3"/>
  <c r="AS15" i="3"/>
  <c r="BB12" i="3"/>
  <c r="Y7" i="3"/>
  <c r="BB10" i="3"/>
  <c r="Y12" i="3"/>
  <c r="BB13" i="3"/>
  <c r="Y9" i="3"/>
  <c r="BF11" i="3"/>
  <c r="Y13" i="3"/>
  <c r="AA13" i="3" s="1"/>
  <c r="BC8" i="3"/>
  <c r="BC12" i="3"/>
  <c r="BF9" i="3"/>
  <c r="BF13" i="3"/>
  <c r="BC14" i="3"/>
  <c r="Y10" i="3"/>
  <c r="Y14" i="3"/>
  <c r="BA15" i="3"/>
  <c r="BE15" i="3"/>
  <c r="BB78" i="3" l="1"/>
  <c r="Y78" i="3"/>
  <c r="BD78" i="3" s="1"/>
  <c r="BD10" i="3"/>
  <c r="AA10" i="3"/>
  <c r="BD9" i="3"/>
  <c r="AA9" i="3"/>
  <c r="BD11" i="3"/>
  <c r="AA11" i="3"/>
  <c r="BD7" i="3"/>
  <c r="AA7" i="3"/>
  <c r="BD8" i="3"/>
  <c r="AA8" i="3"/>
  <c r="BD14" i="3"/>
  <c r="AA14" i="3"/>
  <c r="BD12" i="3"/>
  <c r="AA12" i="3"/>
  <c r="BD79" i="3"/>
  <c r="Y93" i="3"/>
  <c r="CA15" i="3"/>
  <c r="BY15" i="3"/>
  <c r="BD13" i="3"/>
  <c r="S17" i="3"/>
  <c r="E18" i="3"/>
  <c r="E19" i="3"/>
  <c r="E17" i="3"/>
  <c r="BC78" i="3"/>
  <c r="BF15" i="3"/>
  <c r="BC15" i="3"/>
  <c r="BB15" i="3"/>
  <c r="AT15" i="3"/>
  <c r="Y15" i="3"/>
  <c r="AU16" i="3" l="1"/>
  <c r="AT18" i="3"/>
  <c r="BD15" i="3"/>
  <c r="Y18" i="3"/>
  <c r="AA15" i="3"/>
  <c r="Z90" i="3"/>
  <c r="AF5" i="2"/>
  <c r="AF6" i="2"/>
  <c r="AF7" i="2"/>
  <c r="AF8" i="2"/>
  <c r="AF9" i="2"/>
  <c r="AF10" i="2"/>
  <c r="AF11" i="2"/>
  <c r="Y91" i="3" l="1"/>
  <c r="Z12" i="2"/>
  <c r="AA12" i="2"/>
  <c r="AB12" i="2"/>
  <c r="AC12" i="2"/>
  <c r="AD12" i="2"/>
  <c r="AE12" i="2"/>
  <c r="Y12" i="2"/>
  <c r="AI12" i="2" l="1"/>
  <c r="AH12" i="2"/>
  <c r="AG12" i="2"/>
  <c r="AF12" i="2"/>
  <c r="AP12" i="2"/>
  <c r="AO12" i="2"/>
  <c r="AN12" i="2"/>
  <c r="AM12" i="2"/>
  <c r="AL12" i="2"/>
  <c r="AK12" i="2"/>
  <c r="AJ12" i="2"/>
  <c r="AQ11" i="2"/>
  <c r="AQ10" i="2"/>
  <c r="AQ9" i="2"/>
  <c r="AQ8" i="2"/>
  <c r="AQ7" i="2"/>
  <c r="AQ6" i="2"/>
  <c r="AQ5" i="2"/>
  <c r="AQ4" i="2"/>
  <c r="U5" i="2"/>
  <c r="U6" i="2"/>
  <c r="U7" i="2"/>
  <c r="U8" i="2"/>
  <c r="U9" i="2"/>
  <c r="U10" i="2"/>
  <c r="U11" i="2"/>
  <c r="N12" i="2"/>
  <c r="J5" i="2"/>
  <c r="J6" i="2"/>
  <c r="J7" i="2"/>
  <c r="J8" i="2"/>
  <c r="J9" i="2"/>
  <c r="J10" i="2"/>
  <c r="J11" i="2"/>
  <c r="J4" i="2"/>
  <c r="D12" i="2"/>
  <c r="E12" i="2"/>
  <c r="F12" i="2"/>
  <c r="G12" i="2"/>
  <c r="H12" i="2"/>
  <c r="I12" i="2"/>
  <c r="C12" i="2"/>
  <c r="AR66" i="2" l="1"/>
  <c r="AS66" i="2"/>
  <c r="AT66" i="2"/>
  <c r="AT12" i="2"/>
  <c r="M12" i="2"/>
  <c r="K12" i="2"/>
  <c r="L12" i="2"/>
  <c r="AS12" i="2"/>
  <c r="AR12" i="2"/>
  <c r="AQ12" i="2"/>
  <c r="J12" i="2"/>
  <c r="T12" i="2" l="1"/>
  <c r="S12" i="2"/>
  <c r="R12" i="2"/>
  <c r="Q12" i="2"/>
  <c r="P12" i="2"/>
  <c r="O12" i="2"/>
  <c r="U4" i="2"/>
  <c r="W66" i="2" l="1"/>
  <c r="V66" i="2"/>
  <c r="X12" i="2"/>
  <c r="V12" i="2"/>
  <c r="W12" i="2"/>
  <c r="U12" i="2"/>
  <c r="X66" i="2" l="1"/>
</calcChain>
</file>

<file path=xl/sharedStrings.xml><?xml version="1.0" encoding="utf-8"?>
<sst xmlns="http://schemas.openxmlformats.org/spreadsheetml/2006/main" count="915" uniqueCount="105">
  <si>
    <t>TOTAL</t>
  </si>
  <si>
    <t>CODE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</si>
  <si>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</si>
  <si>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</si>
  <si>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</si>
  <si>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</si>
  <si>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</si>
  <si>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</si>
  <si>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</si>
  <si>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</si>
  <si>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</si>
  <si>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</si>
  <si>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</si>
  <si>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</si>
  <si>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</si>
  <si>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</si>
  <si>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DISTRICT</t>
  </si>
  <si>
    <t>PAKISTAN</t>
  </si>
  <si>
    <t xml:space="preserve">AJK </t>
  </si>
  <si>
    <t>Balochistan</t>
  </si>
  <si>
    <t>FATA</t>
  </si>
  <si>
    <t>GB</t>
  </si>
  <si>
    <t>Punjab</t>
  </si>
  <si>
    <t>Sindh</t>
  </si>
  <si>
    <t>ICT</t>
  </si>
  <si>
    <t>EXTRA-PULMONARY</t>
  </si>
  <si>
    <t>BACTRIOLOGICALLY CONFIRMED AND/OR  CLINICALLY DIAGNOSED</t>
  </si>
  <si>
    <t>BLOCK 1</t>
  </si>
  <si>
    <t>BLOCK 3</t>
  </si>
  <si>
    <t>BLOCK 4</t>
  </si>
  <si>
    <t>CDR B+</t>
  </si>
  <si>
    <t>PROP B+</t>
  </si>
  <si>
    <t>CDR ALL FORMS</t>
  </si>
  <si>
    <t>PREVIOUSLY TREATED CASES</t>
  </si>
  <si>
    <t>CNR B+ve</t>
  </si>
  <si>
    <t>CNR ALL FORMS</t>
  </si>
  <si>
    <t>SUSPECT POSITIVITY RATE</t>
  </si>
  <si>
    <t>PULMONARY</t>
  </si>
  <si>
    <t>GRAND TOTAL</t>
  </si>
  <si>
    <t>TB CASES ALL FORMS (NEW AND RELAPSE / B+ AND B-ve)</t>
  </si>
  <si>
    <t>BACTERIOLOGICALLY POSITIVE (B+ve)</t>
  </si>
  <si>
    <t>CLINICALLY DIAGNOSED (B-ve)</t>
  </si>
  <si>
    <t>DOTS POPULATION</t>
  </si>
  <si>
    <t>NEW                          (N)</t>
  </si>
  <si>
    <t>RELAPSE                                     (R)</t>
  </si>
  <si>
    <t>PREVIOUSLY TREATED (EXCLUDING RELAPSE)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</si>
  <si>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</si>
  <si>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</si>
  <si>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</si>
  <si>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</si>
  <si>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</si>
  <si>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</si>
  <si>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</si>
  <si>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</si>
  <si>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</si>
  <si>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LABORATORY DIAGOSTIC ACTIVITY</t>
  </si>
  <si>
    <t>HH CONTACT MANAGEMENT</t>
  </si>
  <si>
    <t>TREATMENT AFTER FAILURE (TAF)</t>
  </si>
  <si>
    <t>LOST TO FOLLOW UP (TAD)</t>
  </si>
  <si>
    <t>OTHERS B+</t>
  </si>
  <si>
    <t>PREVIOUSLY TREATED WITH UNKNOWN HISTORY</t>
  </si>
  <si>
    <t>OTHERS B-ve</t>
  </si>
  <si>
    <t xml:space="preserve">OTHERS </t>
  </si>
  <si>
    <t>♂</t>
  </si>
  <si>
    <t>♀</t>
  </si>
  <si>
    <t>N+R</t>
  </si>
  <si>
    <t>PRESUMPTIVE TB CASES UNDERGOING BACTERIOLOGICAL EXAMINATIN</t>
  </si>
  <si>
    <t>PRESEUMPTIVE TB CASES WITH POSITIVE BACTERIOLOGICAL RESULT</t>
  </si>
  <si>
    <t>TOTAL HH CONTACTS</t>
  </si>
  <si>
    <t xml:space="preserve">HH CONTACTS SCREENED </t>
  </si>
  <si>
    <t>TB CASE DETECTED</t>
  </si>
  <si>
    <t>KP</t>
  </si>
  <si>
    <t>PROVINCE/REGION</t>
  </si>
  <si>
    <t xml:space="preserve">ALL FORM </t>
  </si>
  <si>
    <t>TB09-CONSOLIDATED 2016</t>
  </si>
  <si>
    <t>replse</t>
  </si>
  <si>
    <t>AllForms</t>
  </si>
  <si>
    <t>TB07-Q1 - 2017</t>
  </si>
  <si>
    <t>TB07-Q2 - 2017</t>
  </si>
  <si>
    <t>TB07-Q4 - 2017</t>
  </si>
  <si>
    <t>TB07-CONSOLIDATED 2017</t>
  </si>
  <si>
    <t>TB-09-Q2-2016</t>
  </si>
  <si>
    <t>TB-09-Q3-2016</t>
  </si>
  <si>
    <t>TB-09-Q4-2016</t>
  </si>
  <si>
    <t>41 differnce in  D.I Khan</t>
  </si>
  <si>
    <t>B+VE</t>
  </si>
  <si>
    <t>B-VE</t>
  </si>
  <si>
    <t>EP</t>
  </si>
  <si>
    <t>TB07-Q3 - 2017</t>
  </si>
  <si>
    <t>CAT-1</t>
  </si>
  <si>
    <t>CAT-2</t>
  </si>
  <si>
    <t>child</t>
  </si>
  <si>
    <t>adults</t>
  </si>
  <si>
    <t>BATAN</t>
  </si>
  <si>
    <t>PUNJAB</t>
  </si>
  <si>
    <t>SINDH</t>
  </si>
  <si>
    <t>CHILD HOOD</t>
  </si>
  <si>
    <t>TB-09-Q1-2016</t>
  </si>
  <si>
    <t>PROVINCE/
REGION</t>
  </si>
  <si>
    <t>Total</t>
  </si>
  <si>
    <t>New Cases (New + Pre Treated history unknown)</t>
  </si>
  <si>
    <t>Pre Treated cases (R,TAF,TAB,Others)</t>
  </si>
  <si>
    <t>NEW</t>
  </si>
  <si>
    <t>CNR N+R</t>
  </si>
  <si>
    <t>Childhood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</si>
</sst>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1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/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9" fontId="2" fillId="0" borderId="0" xfId="2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9" fontId="3" fillId="0" borderId="0" xfId="2" applyFont="1" applyFill="1" applyBorder="1" applyAlignment="1" applyProtection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left" vertical="center"/>
      <protection locked="0"/>
    </xf>
    <xf numFmtId="0" fontId="8" fillId="2" borderId="6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 wrapText="1"/>
    </xf>
    <xf numFmtId="9" fontId="7" fillId="5" borderId="6" xfId="3" applyFont="1" applyFill="1" applyBorder="1" applyAlignment="1" applyProtection="1">
      <alignment horizontal="center" vertical="center" wrapText="1"/>
    </xf>
    <xf numFmtId="9" fontId="7" fillId="3" borderId="6" xfId="3" applyFont="1" applyFill="1" applyBorder="1" applyAlignment="1" applyProtection="1">
      <alignment horizontal="center" vertical="center" wrapText="1"/>
    </xf>
    <xf numFmtId="9" fontId="7" fillId="6" borderId="6" xfId="3" applyFont="1" applyFill="1" applyBorder="1" applyAlignment="1" applyProtection="1">
      <alignment horizontal="center" vertical="center" wrapText="1"/>
    </xf>
    <xf numFmtId="9" fontId="7" fillId="6" borderId="6" xfId="3" applyNumberFormat="1" applyFont="1" applyFill="1" applyBorder="1" applyAlignment="1" applyProtection="1">
      <alignment horizontal="center" vertical="center" wrapText="1"/>
    </xf>
    <xf numFmtId="9" fontId="7" fillId="6" borderId="6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left" vertical="center"/>
      <protection locked="0"/>
    </xf>
    <xf numFmtId="0" fontId="8" fillId="2" borderId="4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</xf>
    <xf numFmtId="9" fontId="7" fillId="5" borderId="4" xfId="3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9" fontId="7" fillId="3" borderId="4" xfId="3" applyFont="1" applyFill="1" applyBorder="1" applyAlignment="1" applyProtection="1">
      <alignment horizontal="center" vertical="center" wrapText="1"/>
    </xf>
    <xf numFmtId="9" fontId="7" fillId="6" borderId="4" xfId="3" applyFont="1" applyFill="1" applyBorder="1" applyAlignment="1" applyProtection="1">
      <alignment horizontal="center" vertical="center" wrapText="1"/>
    </xf>
    <xf numFmtId="9" fontId="7" fillId="6" borderId="4" xfId="3" applyNumberFormat="1" applyFont="1" applyFill="1" applyBorder="1" applyAlignment="1" applyProtection="1">
      <alignment horizontal="center" vertical="center" wrapText="1"/>
    </xf>
    <xf numFmtId="9" fontId="7" fillId="6" borderId="4" xfId="2" applyNumberFormat="1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</xf>
    <xf numFmtId="9" fontId="7" fillId="5" borderId="2" xfId="3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9" fontId="7" fillId="3" borderId="2" xfId="3" applyFont="1" applyFill="1" applyBorder="1" applyAlignment="1" applyProtection="1">
      <alignment horizontal="center" vertical="center" wrapText="1"/>
    </xf>
    <xf numFmtId="9" fontId="7" fillId="6" borderId="2" xfId="3" applyFont="1" applyFill="1" applyBorder="1" applyAlignment="1" applyProtection="1">
      <alignment horizontal="center" vertical="center" wrapText="1"/>
    </xf>
    <xf numFmtId="9" fontId="7" fillId="6" borderId="2" xfId="3" applyNumberFormat="1" applyFont="1" applyFill="1" applyBorder="1" applyAlignment="1" applyProtection="1">
      <alignment horizontal="center" vertical="center" wrapText="1"/>
    </xf>
    <xf numFmtId="9" fontId="7" fillId="6" borderId="2" xfId="2" applyNumberFormat="1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9" fontId="7" fillId="5" borderId="5" xfId="3" applyFont="1" applyFill="1" applyBorder="1" applyAlignment="1" applyProtection="1">
      <alignment horizontal="center" vertical="center" wrapText="1"/>
    </xf>
    <xf numFmtId="9" fontId="7" fillId="3" borderId="5" xfId="3" applyFont="1" applyFill="1" applyBorder="1" applyAlignment="1" applyProtection="1">
      <alignment horizontal="center" vertical="center" wrapText="1"/>
    </xf>
    <xf numFmtId="9" fontId="7" fillId="6" borderId="5" xfId="3" applyFont="1" applyFill="1" applyBorder="1" applyAlignment="1" applyProtection="1">
      <alignment horizontal="center" vertical="center" wrapText="1"/>
    </xf>
    <xf numFmtId="9" fontId="7" fillId="6" borderId="5" xfId="3" applyNumberFormat="1" applyFont="1" applyFill="1" applyBorder="1" applyAlignment="1" applyProtection="1">
      <alignment horizontal="center" vertical="center" wrapText="1"/>
    </xf>
    <xf numFmtId="9" fontId="7" fillId="6" borderId="5" xfId="2" applyNumberFormat="1" applyFont="1" applyFill="1" applyBorder="1" applyAlignment="1" applyProtection="1">
      <alignment horizontal="center" vertical="center" wrapText="1"/>
    </xf>
    <xf numFmtId="0" fontId="0" fillId="2" borderId="0" xfId="0" applyFill="1"/>
    <xf numFmtId="0" fontId="7" fillId="10" borderId="5" xfId="0" applyFont="1" applyFill="1" applyBorder="1" applyAlignment="1">
      <alignment horizontal="center" vertical="center"/>
    </xf>
    <xf numFmtId="0" fontId="7" fillId="10" borderId="5" xfId="1" applyFont="1" applyFill="1" applyBorder="1" applyAlignment="1" applyProtection="1">
      <alignment horizontal="center" vertical="center"/>
    </xf>
    <xf numFmtId="0" fontId="7" fillId="7" borderId="5" xfId="1" applyFont="1" applyFill="1" applyBorder="1" applyAlignment="1" applyProtection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7" fillId="9" borderId="5" xfId="1" applyFont="1" applyFill="1" applyBorder="1" applyAlignment="1" applyProtection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8" fillId="10" borderId="5" xfId="1" applyFont="1" applyFill="1" applyBorder="1" applyAlignment="1" applyProtection="1">
      <alignment horizontal="center" vertical="center"/>
    </xf>
    <xf numFmtId="0" fontId="17" fillId="11" borderId="5" xfId="0" applyFont="1" applyFill="1" applyBorder="1" applyAlignment="1">
      <alignment horizontal="center" vertical="center" wrapText="1"/>
    </xf>
    <xf numFmtId="0" fontId="7" fillId="11" borderId="5" xfId="1" applyFont="1" applyFill="1" applyBorder="1" applyAlignment="1" applyProtection="1">
      <alignment horizontal="center" vertical="center" wrapText="1"/>
      <protection locked="0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1" fontId="3" fillId="12" borderId="6" xfId="1" applyNumberFormat="1" applyFont="1" applyFill="1" applyBorder="1" applyAlignment="1" applyProtection="1">
      <alignment horizontal="center" vertical="center" wrapText="1"/>
    </xf>
    <xf numFmtId="1" fontId="6" fillId="12" borderId="6" xfId="0" applyNumberFormat="1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1" fontId="3" fillId="12" borderId="4" xfId="1" applyNumberFormat="1" applyFont="1" applyFill="1" applyBorder="1" applyAlignment="1" applyProtection="1">
      <alignment horizontal="center" vertical="center" wrapText="1"/>
    </xf>
    <xf numFmtId="1" fontId="6" fillId="12" borderId="4" xfId="0" applyNumberFormat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/>
    </xf>
    <xf numFmtId="0" fontId="16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>
      <alignment horizontal="center" vertical="center" wrapText="1"/>
    </xf>
    <xf numFmtId="1" fontId="3" fillId="12" borderId="7" xfId="1" applyNumberFormat="1" applyFont="1" applyFill="1" applyBorder="1" applyAlignment="1" applyProtection="1">
      <alignment horizontal="center" vertical="center" wrapText="1"/>
    </xf>
    <xf numFmtId="1" fontId="6" fillId="12" borderId="7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2" borderId="4" xfId="0" applyFont="1" applyFill="1" applyBorder="1" applyAlignment="1" applyProtection="1">
      <alignment horizontal="left" vertical="center" wrapText="1"/>
      <protection locked="0"/>
    </xf>
    <xf numFmtId="0" fontId="14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18" fillId="0" borderId="6" xfId="0" applyFont="1" applyFill="1" applyBorder="1" applyAlignment="1" applyProtection="1">
      <alignment horizontal="center" vertical="center"/>
    </xf>
    <xf numFmtId="9" fontId="7" fillId="4" borderId="6" xfId="3" applyFont="1" applyFill="1" applyBorder="1" applyAlignment="1" applyProtection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3" fontId="6" fillId="13" borderId="5" xfId="0" applyNumberFormat="1" applyFont="1" applyFill="1" applyBorder="1" applyAlignment="1">
      <alignment horizontal="center" vertical="center"/>
    </xf>
    <xf numFmtId="0" fontId="3" fillId="13" borderId="5" xfId="1" applyFont="1" applyFill="1" applyBorder="1" applyAlignment="1" applyProtection="1">
      <alignment horizontal="center" vertical="center"/>
      <protection locked="0"/>
    </xf>
    <xf numFmtId="0" fontId="3" fillId="13" borderId="5" xfId="1" applyFont="1" applyFill="1" applyBorder="1" applyAlignment="1">
      <alignment horizontal="center" vertical="center" wrapText="1"/>
    </xf>
    <xf numFmtId="1" fontId="3" fillId="13" borderId="8" xfId="1" applyNumberFormat="1" applyFont="1" applyFill="1" applyBorder="1" applyAlignment="1" applyProtection="1">
      <alignment horizontal="center" vertical="center" wrapText="1"/>
    </xf>
    <xf numFmtId="1" fontId="3" fillId="13" borderId="3" xfId="1" applyNumberFormat="1" applyFont="1" applyFill="1" applyBorder="1" applyAlignment="1" applyProtection="1">
      <alignment horizontal="center" vertical="center" wrapText="1"/>
    </xf>
    <xf numFmtId="1" fontId="3" fillId="13" borderId="1" xfId="1" applyNumberFormat="1" applyFont="1" applyFill="1" applyBorder="1" applyAlignment="1" applyProtection="1">
      <alignment horizontal="center" vertical="center" wrapText="1"/>
    </xf>
    <xf numFmtId="1" fontId="3" fillId="13" borderId="9" xfId="1" applyNumberFormat="1" applyFont="1" applyFill="1" applyBorder="1" applyAlignment="1" applyProtection="1">
      <alignment horizontal="center" vertical="center" wrapText="1"/>
    </xf>
    <xf numFmtId="1" fontId="6" fillId="13" borderId="8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  <xf numFmtId="9" fontId="12" fillId="0" borderId="0" xfId="3" applyFont="1"/>
    <xf numFmtId="0" fontId="15" fillId="14" borderId="6" xfId="1" applyFont="1" applyFill="1" applyBorder="1" applyAlignment="1" applyProtection="1">
      <alignment horizontal="center" vertical="center"/>
    </xf>
    <xf numFmtId="0" fontId="19" fillId="14" borderId="6" xfId="1" applyFont="1" applyFill="1" applyBorder="1" applyAlignment="1" applyProtection="1">
      <alignment horizontal="center" vertical="center"/>
    </xf>
    <xf numFmtId="0" fontId="15" fillId="14" borderId="4" xfId="1" applyFont="1" applyFill="1" applyBorder="1" applyAlignment="1" applyProtection="1">
      <alignment horizontal="center" vertical="center"/>
    </xf>
    <xf numFmtId="0" fontId="19" fillId="14" borderId="4" xfId="1" applyFont="1" applyFill="1" applyBorder="1" applyAlignment="1" applyProtection="1">
      <alignment horizontal="center" vertical="center"/>
    </xf>
    <xf numFmtId="0" fontId="15" fillId="14" borderId="7" xfId="1" applyFont="1" applyFill="1" applyBorder="1" applyAlignment="1" applyProtection="1">
      <alignment horizontal="center" vertical="center"/>
    </xf>
    <xf numFmtId="0" fontId="19" fillId="14" borderId="7" xfId="1" applyFont="1" applyFill="1" applyBorder="1" applyAlignment="1" applyProtection="1">
      <alignment horizontal="center" vertical="center"/>
    </xf>
    <xf numFmtId="0" fontId="15" fillId="14" borderId="5" xfId="1" applyFont="1" applyFill="1" applyBorder="1" applyAlignment="1" applyProtection="1">
      <alignment horizontal="center" vertical="center"/>
    </xf>
    <xf numFmtId="0" fontId="19" fillId="14" borderId="5" xfId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13" xfId="0" applyFont="1" applyFill="1" applyBorder="1" applyAlignment="1" applyProtection="1"/>
    <xf numFmtId="0" fontId="2" fillId="0" borderId="0" xfId="0" applyFont="1" applyBorder="1" applyAlignment="1" applyProtection="1">
      <protection locked="0"/>
    </xf>
    <xf numFmtId="0" fontId="3" fillId="0" borderId="13" xfId="0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10" borderId="5" xfId="1" applyFont="1" applyFill="1" applyBorder="1" applyAlignment="1" applyProtection="1">
      <alignment horizontal="center" vertical="center"/>
    </xf>
    <xf numFmtId="0" fontId="17" fillId="9" borderId="5" xfId="0" applyFont="1" applyFill="1" applyBorder="1" applyAlignment="1">
      <alignment horizontal="center" vertical="center" wrapText="1"/>
    </xf>
    <xf numFmtId="0" fontId="7" fillId="9" borderId="5" xfId="1" applyFont="1" applyFill="1" applyBorder="1" applyAlignment="1" applyProtection="1">
      <alignment horizontal="center" vertical="center" wrapText="1"/>
    </xf>
    <xf numFmtId="0" fontId="7" fillId="7" borderId="5" xfId="1" applyFont="1" applyFill="1" applyBorder="1" applyAlignment="1" applyProtection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7" fillId="11" borderId="5" xfId="1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3" fontId="9" fillId="0" borderId="4" xfId="0" applyNumberFormat="1" applyFont="1" applyFill="1" applyBorder="1" applyAlignment="1">
      <alignment horizontal="center" vertical="center"/>
    </xf>
    <xf numFmtId="3" fontId="9" fillId="0" borderId="7" xfId="0" applyNumberFormat="1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 applyProtection="1">
      <alignment horizontal="center" vertical="center"/>
    </xf>
    <xf numFmtId="9" fontId="7" fillId="14" borderId="6" xfId="3" applyFont="1" applyFill="1" applyBorder="1" applyAlignment="1" applyProtection="1">
      <alignment horizontal="center" vertical="center" wrapText="1"/>
    </xf>
    <xf numFmtId="9" fontId="7" fillId="14" borderId="6" xfId="3" applyNumberFormat="1" applyFont="1" applyFill="1" applyBorder="1" applyAlignment="1" applyProtection="1">
      <alignment horizontal="center" vertical="center" wrapText="1"/>
    </xf>
    <xf numFmtId="9" fontId="7" fillId="14" borderId="6" xfId="2" applyNumberFormat="1" applyFont="1" applyFill="1" applyBorder="1" applyAlignment="1" applyProtection="1">
      <alignment horizontal="center" vertical="center" wrapText="1"/>
    </xf>
    <xf numFmtId="0" fontId="7" fillId="7" borderId="5" xfId="1" applyFont="1" applyFill="1" applyBorder="1" applyAlignment="1" applyProtection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7" fillId="11" borderId="10" xfId="1" applyFont="1" applyFill="1" applyBorder="1" applyAlignment="1" applyProtection="1">
      <alignment horizontal="center" vertical="center" wrapText="1"/>
      <protection locked="0"/>
    </xf>
    <xf numFmtId="0" fontId="3" fillId="13" borderId="8" xfId="1" applyFont="1" applyFill="1" applyBorder="1" applyAlignment="1" applyProtection="1">
      <alignment horizontal="center" vertical="center"/>
      <protection locked="0"/>
    </xf>
    <xf numFmtId="0" fontId="3" fillId="13" borderId="8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/>
    </xf>
    <xf numFmtId="3" fontId="7" fillId="0" borderId="16" xfId="0" applyNumberFormat="1" applyFont="1" applyFill="1" applyBorder="1" applyAlignment="1">
      <alignment horizontal="center" vertical="center"/>
    </xf>
    <xf numFmtId="3" fontId="7" fillId="0" borderId="18" xfId="0" applyNumberFormat="1" applyFont="1" applyFill="1" applyBorder="1" applyAlignment="1">
      <alignment horizontal="center" vertical="center"/>
    </xf>
    <xf numFmtId="3" fontId="9" fillId="0" borderId="18" xfId="0" applyNumberFormat="1" applyFont="1" applyFill="1" applyBorder="1" applyAlignment="1">
      <alignment horizontal="center" vertical="center"/>
    </xf>
    <xf numFmtId="3" fontId="9" fillId="0" borderId="19" xfId="0" applyNumberFormat="1" applyFont="1" applyFill="1" applyBorder="1" applyAlignment="1">
      <alignment horizontal="center" vertical="center"/>
    </xf>
    <xf numFmtId="0" fontId="21" fillId="12" borderId="17" xfId="1" applyFont="1" applyFill="1" applyBorder="1" applyAlignment="1" applyProtection="1">
      <alignment horizontal="center" vertical="center"/>
    </xf>
    <xf numFmtId="0" fontId="15" fillId="13" borderId="20" xfId="0" applyFont="1" applyFill="1" applyBorder="1" applyAlignment="1">
      <alignment horizontal="center" vertical="center"/>
    </xf>
    <xf numFmtId="0" fontId="15" fillId="13" borderId="21" xfId="0" applyFont="1" applyFill="1" applyBorder="1" applyAlignment="1">
      <alignment horizontal="center" vertical="center"/>
    </xf>
    <xf numFmtId="0" fontId="7" fillId="7" borderId="10" xfId="1" applyFont="1" applyFill="1" applyBorder="1" applyAlignment="1" applyProtection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5" fillId="13" borderId="23" xfId="0" applyFont="1" applyFill="1" applyBorder="1" applyAlignment="1">
      <alignment horizontal="center" vertical="center"/>
    </xf>
    <xf numFmtId="0" fontId="15" fillId="13" borderId="24" xfId="0" applyFont="1" applyFill="1" applyBorder="1" applyAlignment="1">
      <alignment horizontal="center" vertical="center"/>
    </xf>
    <xf numFmtId="0" fontId="15" fillId="12" borderId="22" xfId="1" applyFont="1" applyFill="1" applyBorder="1" applyAlignment="1" applyProtection="1">
      <alignment horizontal="center" vertical="center"/>
    </xf>
    <xf numFmtId="0" fontId="7" fillId="9" borderId="10" xfId="1" applyFont="1" applyFill="1" applyBorder="1" applyAlignment="1" applyProtection="1">
      <alignment horizontal="center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5" fillId="14" borderId="20" xfId="1" applyFont="1" applyFill="1" applyBorder="1" applyAlignment="1" applyProtection="1">
      <alignment horizontal="center" vertical="center"/>
    </xf>
    <xf numFmtId="0" fontId="15" fillId="14" borderId="21" xfId="1" applyFont="1" applyFill="1" applyBorder="1" applyAlignment="1" applyProtection="1">
      <alignment horizontal="center" vertical="center"/>
    </xf>
    <xf numFmtId="0" fontId="8" fillId="10" borderId="10" xfId="1" applyFont="1" applyFill="1" applyBorder="1" applyAlignment="1" applyProtection="1">
      <alignment horizontal="center" vertical="center"/>
    </xf>
    <xf numFmtId="0" fontId="21" fillId="14" borderId="17" xfId="1" applyFont="1" applyFill="1" applyBorder="1" applyAlignment="1" applyProtection="1">
      <alignment horizontal="center" vertical="center"/>
    </xf>
    <xf numFmtId="0" fontId="21" fillId="14" borderId="6" xfId="1" applyFont="1" applyFill="1" applyBorder="1" applyAlignment="1" applyProtection="1">
      <alignment horizontal="center" vertical="center"/>
    </xf>
    <xf numFmtId="0" fontId="22" fillId="14" borderId="16" xfId="1" applyFont="1" applyFill="1" applyBorder="1" applyAlignment="1" applyProtection="1">
      <alignment horizontal="center" vertical="center"/>
    </xf>
    <xf numFmtId="1" fontId="3" fillId="12" borderId="15" xfId="1" applyNumberFormat="1" applyFont="1" applyFill="1" applyBorder="1" applyAlignment="1" applyProtection="1">
      <alignment horizontal="center" vertical="center" wrapText="1"/>
    </xf>
    <xf numFmtId="1" fontId="3" fillId="12" borderId="12" xfId="1" applyNumberFormat="1" applyFont="1" applyFill="1" applyBorder="1" applyAlignment="1" applyProtection="1">
      <alignment horizontal="center" vertical="center" wrapText="1"/>
    </xf>
    <xf numFmtId="1" fontId="6" fillId="12" borderId="12" xfId="0" applyNumberFormat="1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0" fontId="15" fillId="12" borderId="12" xfId="1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7" fillId="14" borderId="10" xfId="0" applyFont="1" applyFill="1" applyBorder="1" applyAlignment="1" applyProtection="1">
      <alignment horizontal="center" vertical="center" wrapText="1"/>
    </xf>
    <xf numFmtId="0" fontId="20" fillId="0" borderId="16" xfId="0" applyFont="1" applyFill="1" applyBorder="1" applyAlignment="1" applyProtection="1">
      <alignment horizontal="center"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2" borderId="18" xfId="0" applyFont="1" applyFill="1" applyBorder="1" applyAlignment="1" applyProtection="1">
      <alignment horizontal="center" vertical="center"/>
      <protection locked="0"/>
    </xf>
    <xf numFmtId="0" fontId="20" fillId="0" borderId="25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</xf>
    <xf numFmtId="0" fontId="7" fillId="5" borderId="10" xfId="0" applyFont="1" applyFill="1" applyBorder="1" applyAlignment="1" applyProtection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/>
    </xf>
    <xf numFmtId="9" fontId="7" fillId="4" borderId="17" xfId="3" applyFont="1" applyFill="1" applyBorder="1" applyAlignment="1" applyProtection="1">
      <alignment horizontal="center" vertical="center"/>
    </xf>
    <xf numFmtId="0" fontId="7" fillId="4" borderId="10" xfId="0" applyFont="1" applyFill="1" applyBorder="1" applyAlignment="1" applyProtection="1">
      <alignment horizontal="center" vertical="center" wrapText="1"/>
    </xf>
    <xf numFmtId="0" fontId="18" fillId="0" borderId="12" xfId="0" applyFont="1" applyFill="1" applyBorder="1" applyAlignment="1" applyProtection="1">
      <alignment horizontal="center" vertical="center"/>
    </xf>
    <xf numFmtId="9" fontId="7" fillId="3" borderId="17" xfId="3" applyFont="1" applyFill="1" applyBorder="1" applyAlignment="1" applyProtection="1">
      <alignment horizontal="center" vertical="center" wrapText="1"/>
    </xf>
    <xf numFmtId="9" fontId="7" fillId="3" borderId="20" xfId="3" applyFont="1" applyFill="1" applyBorder="1" applyAlignment="1" applyProtection="1">
      <alignment horizontal="center" vertical="center" wrapText="1"/>
    </xf>
    <xf numFmtId="9" fontId="7" fillId="3" borderId="26" xfId="3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/>
    </xf>
    <xf numFmtId="9" fontId="7" fillId="3" borderId="27" xfId="3" applyFont="1" applyFill="1" applyBorder="1" applyAlignment="1" applyProtection="1">
      <alignment horizontal="center" vertical="center" wrapText="1"/>
    </xf>
    <xf numFmtId="0" fontId="7" fillId="0" borderId="1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9" fontId="7" fillId="6" borderId="17" xfId="3" applyFont="1" applyFill="1" applyBorder="1" applyAlignment="1" applyProtection="1">
      <alignment horizontal="center" vertical="center" wrapText="1"/>
    </xf>
    <xf numFmtId="9" fontId="7" fillId="6" borderId="20" xfId="3" applyFont="1" applyFill="1" applyBorder="1" applyAlignment="1" applyProtection="1">
      <alignment horizontal="center" vertical="center" wrapText="1"/>
    </xf>
    <xf numFmtId="9" fontId="7" fillId="6" borderId="26" xfId="3" applyFont="1" applyFill="1" applyBorder="1" applyAlignment="1" applyProtection="1">
      <alignment horizontal="center" vertical="center" wrapText="1"/>
    </xf>
    <xf numFmtId="0" fontId="7" fillId="6" borderId="10" xfId="0" applyFont="1" applyFill="1" applyBorder="1" applyAlignment="1" applyProtection="1">
      <alignment horizontal="center" vertical="center" wrapText="1"/>
    </xf>
    <xf numFmtId="0" fontId="7" fillId="6" borderId="10" xfId="0" applyFont="1" applyFill="1" applyBorder="1" applyAlignment="1" applyProtection="1">
      <alignment horizontal="center" vertical="center"/>
    </xf>
    <xf numFmtId="0" fontId="25" fillId="0" borderId="12" xfId="0" applyFont="1" applyFill="1" applyBorder="1" applyAlignment="1" applyProtection="1">
      <alignment horizontal="center" vertical="center"/>
      <protection locked="0"/>
    </xf>
    <xf numFmtId="9" fontId="7" fillId="14" borderId="17" xfId="3" applyFont="1" applyFill="1" applyBorder="1" applyAlignment="1" applyProtection="1">
      <alignment horizontal="center" vertical="center" wrapText="1"/>
    </xf>
    <xf numFmtId="0" fontId="7" fillId="14" borderId="10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7" fillId="14" borderId="5" xfId="0" applyFont="1" applyFill="1" applyBorder="1" applyAlignment="1" applyProtection="1">
      <alignment horizontal="center" vertical="center" wrapText="1"/>
    </xf>
    <xf numFmtId="0" fontId="3" fillId="6" borderId="5" xfId="0" applyFont="1" applyFill="1" applyBorder="1" applyAlignment="1" applyProtection="1">
      <alignment vertical="center"/>
      <protection locked="0"/>
    </xf>
    <xf numFmtId="9" fontId="7" fillId="14" borderId="4" xfId="3" applyFont="1" applyFill="1" applyBorder="1" applyAlignment="1" applyProtection="1">
      <alignment horizontal="center" vertical="center" wrapText="1"/>
    </xf>
    <xf numFmtId="9" fontId="7" fillId="14" borderId="4" xfId="3" applyNumberFormat="1" applyFont="1" applyFill="1" applyBorder="1" applyAlignment="1" applyProtection="1">
      <alignment horizontal="center" vertical="center" wrapText="1"/>
    </xf>
    <xf numFmtId="9" fontId="7" fillId="14" borderId="4" xfId="2" applyNumberFormat="1" applyFont="1" applyFill="1" applyBorder="1" applyAlignment="1" applyProtection="1">
      <alignment horizontal="center" vertical="center" wrapText="1"/>
    </xf>
    <xf numFmtId="9" fontId="7" fillId="14" borderId="2" xfId="3" applyFont="1" applyFill="1" applyBorder="1" applyAlignment="1" applyProtection="1">
      <alignment horizontal="center" vertical="center" wrapText="1"/>
    </xf>
    <xf numFmtId="9" fontId="7" fillId="14" borderId="2" xfId="3" applyNumberFormat="1" applyFont="1" applyFill="1" applyBorder="1" applyAlignment="1" applyProtection="1">
      <alignment horizontal="center" vertical="center" wrapText="1"/>
    </xf>
    <xf numFmtId="9" fontId="7" fillId="14" borderId="2" xfId="2" applyNumberFormat="1" applyFont="1" applyFill="1" applyBorder="1" applyAlignment="1" applyProtection="1">
      <alignment horizontal="center" vertical="center" wrapText="1"/>
    </xf>
    <xf numFmtId="9" fontId="7" fillId="14" borderId="5" xfId="3" applyFont="1" applyFill="1" applyBorder="1" applyAlignment="1" applyProtection="1">
      <alignment horizontal="center" vertical="center" wrapText="1"/>
    </xf>
    <xf numFmtId="9" fontId="7" fillId="14" borderId="5" xfId="3" applyNumberFormat="1" applyFont="1" applyFill="1" applyBorder="1" applyAlignment="1" applyProtection="1">
      <alignment horizontal="center" vertical="center" wrapText="1"/>
    </xf>
    <xf numFmtId="9" fontId="7" fillId="14" borderId="5" xfId="2" applyNumberFormat="1" applyFont="1" applyFill="1" applyBorder="1" applyAlignment="1" applyProtection="1">
      <alignment horizontal="center" vertical="center" wrapText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 wrapText="1"/>
    </xf>
    <xf numFmtId="0" fontId="7" fillId="14" borderId="5" xfId="0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</xf>
    <xf numFmtId="3" fontId="2" fillId="0" borderId="6" xfId="1" applyNumberFormat="1" applyFont="1" applyFill="1" applyBorder="1" applyAlignment="1" applyProtection="1">
      <alignment horizontal="center" vertical="center"/>
    </xf>
    <xf numFmtId="0" fontId="19" fillId="14" borderId="11" xfId="1" applyFont="1" applyFill="1" applyBorder="1" applyAlignment="1" applyProtection="1">
      <alignment horizontal="center" vertical="center"/>
    </xf>
    <xf numFmtId="3" fontId="26" fillId="13" borderId="5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1" fontId="3" fillId="15" borderId="6" xfId="1" applyNumberFormat="1" applyFont="1" applyFill="1" applyBorder="1" applyAlignment="1" applyProtection="1">
      <alignment horizontal="center" vertical="center" wrapText="1"/>
    </xf>
    <xf numFmtId="1" fontId="6" fillId="15" borderId="6" xfId="0" applyNumberFormat="1" applyFont="1" applyFill="1" applyBorder="1" applyAlignment="1">
      <alignment horizontal="center" vertical="center"/>
    </xf>
    <xf numFmtId="1" fontId="3" fillId="15" borderId="4" xfId="1" applyNumberFormat="1" applyFont="1" applyFill="1" applyBorder="1" applyAlignment="1" applyProtection="1">
      <alignment horizontal="center" vertical="center" wrapText="1"/>
    </xf>
    <xf numFmtId="1" fontId="6" fillId="15" borderId="4" xfId="0" applyNumberFormat="1" applyFont="1" applyFill="1" applyBorder="1" applyAlignment="1">
      <alignment horizontal="center" vertical="center"/>
    </xf>
    <xf numFmtId="1" fontId="3" fillId="15" borderId="7" xfId="1" applyNumberFormat="1" applyFont="1" applyFill="1" applyBorder="1" applyAlignment="1" applyProtection="1">
      <alignment horizontal="center" vertical="center" wrapText="1"/>
    </xf>
    <xf numFmtId="1" fontId="6" fillId="15" borderId="7" xfId="0" applyNumberFormat="1" applyFont="1" applyFill="1" applyBorder="1" applyAlignment="1">
      <alignment horizontal="center" vertical="center"/>
    </xf>
    <xf numFmtId="1" fontId="3" fillId="15" borderId="8" xfId="1" applyNumberFormat="1" applyFont="1" applyFill="1" applyBorder="1" applyAlignment="1" applyProtection="1">
      <alignment horizontal="center" vertical="center" wrapText="1"/>
    </xf>
    <xf numFmtId="1" fontId="3" fillId="15" borderId="3" xfId="1" applyNumberFormat="1" applyFont="1" applyFill="1" applyBorder="1" applyAlignment="1" applyProtection="1">
      <alignment horizontal="center" vertical="center" wrapText="1"/>
    </xf>
    <xf numFmtId="1" fontId="3" fillId="15" borderId="5" xfId="1" applyNumberFormat="1" applyFont="1" applyFill="1" applyBorder="1" applyAlignment="1" applyProtection="1">
      <alignment horizontal="center" vertical="center" wrapText="1"/>
    </xf>
    <xf numFmtId="1" fontId="3" fillId="15" borderId="9" xfId="1" applyNumberFormat="1" applyFont="1" applyFill="1" applyBorder="1" applyAlignment="1" applyProtection="1">
      <alignment horizontal="center" vertical="center" wrapText="1"/>
    </xf>
    <xf numFmtId="1" fontId="6" fillId="15" borderId="8" xfId="0" applyNumberFormat="1" applyFont="1" applyFill="1" applyBorder="1" applyAlignment="1">
      <alignment horizontal="center" vertical="center"/>
    </xf>
    <xf numFmtId="0" fontId="19" fillId="14" borderId="0" xfId="1" applyFont="1" applyFill="1" applyBorder="1" applyAlignment="1" applyProtection="1">
      <alignment horizontal="center" vertical="center"/>
    </xf>
    <xf numFmtId="2" fontId="0" fillId="0" borderId="0" xfId="0" applyNumberFormat="1"/>
    <xf numFmtId="9" fontId="0" fillId="0" borderId="0" xfId="3" applyFont="1"/>
    <xf numFmtId="3" fontId="0" fillId="0" borderId="0" xfId="0" applyNumberFormat="1" applyAlignment="1">
      <alignment horizontal="center" vertical="center"/>
    </xf>
    <xf numFmtId="9" fontId="12" fillId="0" borderId="0" xfId="3" applyFont="1" applyAlignment="1">
      <alignment horizontal="center" vertical="center"/>
    </xf>
    <xf numFmtId="0" fontId="5" fillId="0" borderId="0" xfId="0" applyFont="1"/>
    <xf numFmtId="0" fontId="3" fillId="10" borderId="5" xfId="0" applyFont="1" applyFill="1" applyBorder="1" applyAlignment="1">
      <alignment horizontal="center" vertical="center"/>
    </xf>
    <xf numFmtId="0" fontId="7" fillId="9" borderId="5" xfId="1" applyFont="1" applyFill="1" applyBorder="1" applyAlignment="1" applyProtection="1">
      <alignment horizontal="center" vertical="center" wrapText="1"/>
    </xf>
    <xf numFmtId="0" fontId="7" fillId="0" borderId="5" xfId="1" applyFont="1" applyFill="1" applyBorder="1" applyAlignment="1" applyProtection="1">
      <alignment horizontal="center" vertical="center"/>
    </xf>
    <xf numFmtId="0" fontId="26" fillId="0" borderId="5" xfId="1" applyFont="1" applyFill="1" applyBorder="1" applyAlignment="1" applyProtection="1">
      <alignment horizontal="center" vertical="center"/>
    </xf>
    <xf numFmtId="0" fontId="7" fillId="9" borderId="10" xfId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3" fontId="15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12" fillId="2" borderId="0" xfId="3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1" fontId="12" fillId="0" borderId="0" xfId="0" applyNumberFormat="1" applyFont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2" fillId="0" borderId="30" xfId="1" applyFont="1" applyFill="1" applyBorder="1" applyAlignment="1" applyProtection="1">
      <alignment horizontal="center" vertical="center"/>
    </xf>
    <xf numFmtId="1" fontId="0" fillId="0" borderId="0" xfId="0" applyNumberFormat="1"/>
    <xf numFmtId="0" fontId="15" fillId="13" borderId="11" xfId="0" applyFont="1" applyFill="1" applyBorder="1" applyAlignment="1">
      <alignment horizontal="center" vertical="center"/>
    </xf>
    <xf numFmtId="10" fontId="0" fillId="0" borderId="0" xfId="3" applyNumberFormat="1" applyFont="1"/>
    <xf numFmtId="0" fontId="2" fillId="0" borderId="11" xfId="1" applyFont="1" applyFill="1" applyBorder="1" applyAlignment="1" applyProtection="1">
      <alignment horizontal="center" vertical="center"/>
    </xf>
    <xf numFmtId="0" fontId="15" fillId="14" borderId="0" xfId="0" applyFont="1" applyFill="1" applyBorder="1" applyAlignment="1">
      <alignment horizontal="center" vertical="center"/>
    </xf>
    <xf numFmtId="164" fontId="3" fillId="12" borderId="4" xfId="1" applyNumberFormat="1" applyFont="1" applyFill="1" applyBorder="1" applyAlignment="1" applyProtection="1">
      <alignment horizontal="center" vertical="center" wrapText="1"/>
    </xf>
    <xf numFmtId="0" fontId="21" fillId="0" borderId="4" xfId="1" applyFont="1" applyFill="1" applyBorder="1" applyAlignment="1">
      <alignment horizontal="center" vertical="center" wrapText="1"/>
    </xf>
    <xf numFmtId="3" fontId="0" fillId="0" borderId="0" xfId="0" applyNumberFormat="1"/>
    <xf numFmtId="0" fontId="12" fillId="2" borderId="0" xfId="0" applyFont="1" applyFill="1"/>
    <xf numFmtId="3" fontId="8" fillId="2" borderId="4" xfId="0" applyNumberFormat="1" applyFont="1" applyFill="1" applyBorder="1" applyAlignment="1" applyProtection="1">
      <alignment horizontal="center" vertical="center"/>
    </xf>
    <xf numFmtId="3" fontId="8" fillId="0" borderId="4" xfId="0" applyNumberFormat="1" applyFont="1" applyFill="1" applyBorder="1" applyAlignment="1" applyProtection="1">
      <alignment horizontal="center" vertical="center"/>
      <protection locked="0"/>
    </xf>
    <xf numFmtId="3" fontId="8" fillId="0" borderId="4" xfId="0" applyNumberFormat="1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1" fontId="8" fillId="2" borderId="4" xfId="0" applyNumberFormat="1" applyFont="1" applyFill="1" applyBorder="1" applyAlignment="1" applyProtection="1">
      <alignment horizontal="center" vertical="center"/>
    </xf>
    <xf numFmtId="1" fontId="8" fillId="0" borderId="4" xfId="0" applyNumberFormat="1" applyFont="1" applyFill="1" applyBorder="1" applyAlignment="1" applyProtection="1">
      <alignment horizontal="center" vertical="center"/>
      <protection locked="0"/>
    </xf>
    <xf numFmtId="1" fontId="8" fillId="0" borderId="4" xfId="0" applyNumberFormat="1" applyFont="1" applyFill="1" applyBorder="1" applyAlignment="1" applyProtection="1">
      <alignment horizontal="center" vertical="center"/>
    </xf>
    <xf numFmtId="1" fontId="8" fillId="2" borderId="4" xfId="0" applyNumberFormat="1" applyFont="1" applyFill="1" applyBorder="1" applyAlignment="1" applyProtection="1">
      <alignment horizontal="center" vertical="center" wrapText="1"/>
    </xf>
    <xf numFmtId="0" fontId="2" fillId="0" borderId="33" xfId="1" applyFont="1" applyFill="1" applyBorder="1" applyAlignment="1" applyProtection="1">
      <alignment horizontal="center" vertical="center"/>
      <protection locked="0"/>
    </xf>
    <xf numFmtId="0" fontId="2" fillId="0" borderId="34" xfId="1" applyFont="1" applyFill="1" applyBorder="1" applyAlignment="1" applyProtection="1">
      <alignment horizontal="center" vertical="center"/>
      <protection locked="0"/>
    </xf>
    <xf numFmtId="3" fontId="7" fillId="0" borderId="4" xfId="0" applyNumberFormat="1" applyFont="1" applyFill="1" applyBorder="1" applyAlignment="1" applyProtection="1">
      <alignment horizontal="center" vertical="center"/>
    </xf>
    <xf numFmtId="1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1" fontId="8" fillId="2" borderId="12" xfId="0" applyNumberFormat="1" applyFont="1" applyFill="1" applyBorder="1" applyAlignment="1" applyProtection="1">
      <alignment horizontal="center" vertical="center"/>
    </xf>
    <xf numFmtId="0" fontId="23" fillId="14" borderId="6" xfId="1" applyFont="1" applyFill="1" applyBorder="1" applyAlignment="1" applyProtection="1">
      <alignment horizontal="center" vertical="center"/>
    </xf>
    <xf numFmtId="0" fontId="24" fillId="14" borderId="16" xfId="1" applyFont="1" applyFill="1" applyBorder="1" applyAlignment="1" applyProtection="1">
      <alignment horizontal="center" vertical="center"/>
    </xf>
    <xf numFmtId="0" fontId="8" fillId="2" borderId="35" xfId="0" applyFont="1" applyFill="1" applyBorder="1" applyAlignment="1" applyProtection="1">
      <alignment horizontal="center" vertical="center"/>
    </xf>
    <xf numFmtId="0" fontId="18" fillId="0" borderId="35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1" fontId="8" fillId="2" borderId="6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8" fillId="14" borderId="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7" fillId="9" borderId="10" xfId="1" applyFont="1" applyFill="1" applyBorder="1" applyAlignment="1" applyProtection="1">
      <alignment horizontal="center" vertical="center" wrapText="1"/>
    </xf>
    <xf numFmtId="0" fontId="7" fillId="9" borderId="11" xfId="1" applyFont="1" applyFill="1" applyBorder="1" applyAlignment="1" applyProtection="1">
      <alignment horizontal="center" vertical="center" wrapText="1"/>
    </xf>
    <xf numFmtId="0" fontId="7" fillId="9" borderId="8" xfId="1" applyFont="1" applyFill="1" applyBorder="1" applyAlignment="1" applyProtection="1">
      <alignment horizontal="center" vertical="center" wrapText="1"/>
    </xf>
    <xf numFmtId="0" fontId="7" fillId="0" borderId="31" xfId="1" applyFont="1" applyFill="1" applyBorder="1" applyAlignment="1" applyProtection="1">
      <alignment horizontal="center" vertical="center"/>
    </xf>
    <xf numFmtId="0" fontId="7" fillId="0" borderId="32" xfId="1" applyFont="1" applyFill="1" applyBorder="1" applyAlignment="1" applyProtection="1">
      <alignment horizontal="center" vertical="center"/>
    </xf>
    <xf numFmtId="0" fontId="7" fillId="0" borderId="3" xfId="1" applyFont="1" applyFill="1" applyBorder="1" applyAlignment="1" applyProtection="1">
      <alignment horizontal="center" vertical="center"/>
    </xf>
    <xf numFmtId="0" fontId="7" fillId="0" borderId="9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7" fillId="10" borderId="5" xfId="1" applyFont="1" applyFill="1" applyBorder="1" applyAlignment="1" applyProtection="1">
      <alignment horizontal="center" vertical="center"/>
    </xf>
    <xf numFmtId="0" fontId="7" fillId="9" borderId="5" xfId="1" applyFont="1" applyFill="1" applyBorder="1" applyAlignment="1" applyProtection="1">
      <alignment horizontal="center" vertical="center"/>
    </xf>
    <xf numFmtId="0" fontId="7" fillId="7" borderId="5" xfId="1" applyFont="1" applyFill="1" applyBorder="1" applyAlignment="1" applyProtection="1">
      <alignment horizontal="center" vertical="center"/>
    </xf>
    <xf numFmtId="0" fontId="7" fillId="9" borderId="5" xfId="1" applyFont="1" applyFill="1" applyBorder="1" applyAlignment="1" applyProtection="1">
      <alignment horizontal="center" vertical="center" wrapText="1"/>
    </xf>
    <xf numFmtId="0" fontId="7" fillId="7" borderId="5" xfId="1" applyFont="1" applyFill="1" applyBorder="1" applyAlignment="1" applyProtection="1">
      <alignment horizontal="center" vertical="center" wrapText="1"/>
    </xf>
    <xf numFmtId="0" fontId="7" fillId="7" borderId="10" xfId="1" applyFont="1" applyFill="1" applyBorder="1" applyAlignment="1" applyProtection="1">
      <alignment horizontal="center" vertical="center" wrapText="1"/>
    </xf>
    <xf numFmtId="0" fontId="7" fillId="7" borderId="10" xfId="1" applyFont="1" applyFill="1" applyBorder="1" applyAlignment="1" applyProtection="1">
      <alignment horizontal="center" vertical="center"/>
    </xf>
    <xf numFmtId="0" fontId="7" fillId="8" borderId="5" xfId="1" applyFont="1" applyFill="1" applyBorder="1" applyAlignment="1" applyProtection="1">
      <alignment horizontal="center" vertical="center" wrapText="1"/>
      <protection locked="0"/>
    </xf>
    <xf numFmtId="0" fontId="7" fillId="8" borderId="10" xfId="1" applyFont="1" applyFill="1" applyBorder="1" applyAlignment="1" applyProtection="1">
      <alignment horizontal="center" vertical="center" wrapText="1"/>
      <protection locked="0"/>
    </xf>
    <xf numFmtId="0" fontId="7" fillId="0" borderId="5" xfId="1" applyFont="1" applyFill="1" applyBorder="1" applyAlignment="1" applyProtection="1">
      <alignment horizontal="center" vertical="center"/>
      <protection locked="0"/>
    </xf>
    <xf numFmtId="0" fontId="7" fillId="7" borderId="5" xfId="1" applyFont="1" applyFill="1" applyBorder="1" applyAlignment="1" applyProtection="1">
      <alignment horizontal="center" vertical="center"/>
      <protection locked="0"/>
    </xf>
    <xf numFmtId="0" fontId="7" fillId="9" borderId="5" xfId="1" applyFont="1" applyFill="1" applyBorder="1" applyAlignment="1" applyProtection="1">
      <alignment horizontal="center" vertical="center"/>
      <protection locked="0"/>
    </xf>
    <xf numFmtId="0" fontId="9" fillId="10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 wrapText="1"/>
    </xf>
    <xf numFmtId="0" fontId="7" fillId="0" borderId="5" xfId="1" applyFont="1" applyFill="1" applyBorder="1" applyAlignment="1" applyProtection="1">
      <alignment horizontal="center" vertical="center" wrapText="1"/>
    </xf>
    <xf numFmtId="0" fontId="7" fillId="0" borderId="5" xfId="1" applyFont="1" applyFill="1" applyBorder="1" applyAlignment="1" applyProtection="1">
      <alignment horizontal="center" vertical="center"/>
    </xf>
    <xf numFmtId="0" fontId="7" fillId="8" borderId="5" xfId="1" applyFont="1" applyFill="1" applyBorder="1" applyAlignment="1" applyProtection="1">
      <alignment horizontal="center" vertical="center" wrapText="1"/>
    </xf>
    <xf numFmtId="0" fontId="7" fillId="8" borderId="10" xfId="1" applyFont="1" applyFill="1" applyBorder="1" applyAlignment="1" applyProtection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7" fillId="11" borderId="5" xfId="1" applyFont="1" applyFill="1" applyBorder="1" applyAlignment="1" applyProtection="1">
      <alignment horizontal="center" vertical="center" wrapText="1"/>
      <protection locked="0"/>
    </xf>
    <xf numFmtId="0" fontId="3" fillId="7" borderId="5" xfId="1" applyFont="1" applyFill="1" applyBorder="1" applyAlignment="1" applyProtection="1">
      <alignment horizontal="center" vertical="center"/>
      <protection locked="0"/>
    </xf>
    <xf numFmtId="0" fontId="3" fillId="9" borderId="5" xfId="1" applyFont="1" applyFill="1" applyBorder="1" applyAlignment="1" applyProtection="1">
      <alignment horizontal="center" vertical="center"/>
      <protection locked="0"/>
    </xf>
    <xf numFmtId="0" fontId="6" fillId="10" borderId="5" xfId="0" applyFont="1" applyFill="1" applyBorder="1" applyAlignment="1">
      <alignment horizontal="center" vertical="center"/>
    </xf>
    <xf numFmtId="0" fontId="3" fillId="7" borderId="5" xfId="1" applyFont="1" applyFill="1" applyBorder="1" applyAlignment="1" applyProtection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26" fillId="0" borderId="5" xfId="1" applyFont="1" applyFill="1" applyBorder="1" applyAlignment="1" applyProtection="1">
      <alignment horizontal="center" vertical="center"/>
      <protection locked="0"/>
    </xf>
    <xf numFmtId="0" fontId="26" fillId="0" borderId="5" xfId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5" borderId="5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 wrapText="1"/>
    </xf>
    <xf numFmtId="9" fontId="7" fillId="3" borderId="5" xfId="2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 wrapText="1"/>
    </xf>
    <xf numFmtId="9" fontId="7" fillId="5" borderId="5" xfId="2" applyFont="1" applyFill="1" applyBorder="1" applyAlignment="1" applyProtection="1">
      <alignment horizontal="center" vertical="center" wrapText="1"/>
    </xf>
    <xf numFmtId="0" fontId="7" fillId="14" borderId="5" xfId="0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9" fontId="7" fillId="6" borderId="5" xfId="2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 applyProtection="1">
      <alignment horizontal="center" vertical="center"/>
      <protection locked="0"/>
    </xf>
    <xf numFmtId="0" fontId="3" fillId="14" borderId="3" xfId="0" applyFont="1" applyFill="1" applyBorder="1" applyAlignment="1" applyProtection="1">
      <alignment horizontal="center" vertical="center"/>
      <protection locked="0"/>
    </xf>
    <xf numFmtId="0" fontId="3" fillId="14" borderId="14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/>
      <protection locked="0"/>
    </xf>
    <xf numFmtId="9" fontId="7" fillId="14" borderId="5" xfId="2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4" borderId="5" xfId="0" applyFont="1" applyFill="1" applyBorder="1" applyAlignment="1" applyProtection="1">
      <alignment horizontal="center" vertical="center" wrapText="1"/>
    </xf>
    <xf numFmtId="9" fontId="7" fillId="4" borderId="5" xfId="2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locked="0"/>
    </xf>
    <xf numFmtId="0" fontId="11" fillId="3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</xf>
    <xf numFmtId="0" fontId="7" fillId="6" borderId="10" xfId="0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 wrapText="1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7" fillId="14" borderId="10" xfId="0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1"/>
    <cellStyle name="Percent" xfId="3" builtinId="5"/>
    <cellStyle name="Percent 2" xfId="2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Q4%202017/AJK-Q4-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Q4%202017/ICT-Q4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Q4%202017/FATA/FATA%20TB-%2009%20-20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Q4%202017/KP/TB%2007%20Q-4%202017%20&amp;%20TB%2009%20Q-4%20%20%202016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-07 (2017)"/>
      <sheetName val="TB-09-2016"/>
      <sheetName val="Sheet1"/>
    </sheetNames>
    <sheetDataSet>
      <sheetData sheetId="0">
        <row r="70">
          <cell r="D70">
            <v>398</v>
          </cell>
          <cell r="AT70">
            <v>6197</v>
          </cell>
          <cell r="AU70">
            <v>437</v>
          </cell>
          <cell r="AW70">
            <v>7661</v>
          </cell>
          <cell r="AX70">
            <v>174</v>
          </cell>
        </row>
      </sheetData>
      <sheetData sheetId="1">
        <row r="59">
          <cell r="C59">
            <v>458</v>
          </cell>
          <cell r="D59">
            <v>404</v>
          </cell>
          <cell r="E59">
            <v>26</v>
          </cell>
          <cell r="F59">
            <v>4</v>
          </cell>
          <cell r="G59">
            <v>15</v>
          </cell>
          <cell r="H59">
            <v>2</v>
          </cell>
          <cell r="I59">
            <v>8</v>
          </cell>
          <cell r="N59">
            <v>489</v>
          </cell>
          <cell r="O59">
            <v>0</v>
          </cell>
          <cell r="P59">
            <v>445</v>
          </cell>
          <cell r="Q59">
            <v>2</v>
          </cell>
          <cell r="R59">
            <v>34</v>
          </cell>
          <cell r="S59">
            <v>3</v>
          </cell>
          <cell r="T59">
            <v>5</v>
          </cell>
          <cell r="AJ59">
            <v>28</v>
          </cell>
          <cell r="AK59">
            <v>4</v>
          </cell>
          <cell r="AL59">
            <v>21</v>
          </cell>
          <cell r="AM59">
            <v>0</v>
          </cell>
          <cell r="AN59">
            <v>2</v>
          </cell>
          <cell r="AO59">
            <v>0</v>
          </cell>
          <cell r="AP59">
            <v>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-07"/>
      <sheetName val="TB-09"/>
    </sheetNames>
    <sheetDataSet>
      <sheetData sheetId="0">
        <row r="70">
          <cell r="E70">
            <v>90</v>
          </cell>
          <cell r="F70">
            <v>11</v>
          </cell>
          <cell r="G70">
            <v>1</v>
          </cell>
          <cell r="H70">
            <v>1</v>
          </cell>
          <cell r="I70">
            <v>1</v>
          </cell>
          <cell r="J70">
            <v>2</v>
          </cell>
          <cell r="L70">
            <v>101</v>
          </cell>
          <cell r="M70">
            <v>7</v>
          </cell>
          <cell r="N70">
            <v>0</v>
          </cell>
          <cell r="O70">
            <v>1</v>
          </cell>
          <cell r="P70">
            <v>9</v>
          </cell>
          <cell r="Q70">
            <v>2</v>
          </cell>
          <cell r="S70">
            <v>186</v>
          </cell>
          <cell r="T70">
            <v>5</v>
          </cell>
          <cell r="U70">
            <v>0</v>
          </cell>
          <cell r="V70">
            <v>3</v>
          </cell>
          <cell r="W70">
            <v>14</v>
          </cell>
          <cell r="X70">
            <v>3</v>
          </cell>
          <cell r="AA70">
            <v>5</v>
          </cell>
          <cell r="AB70">
            <v>1</v>
          </cell>
          <cell r="AC70">
            <v>5</v>
          </cell>
          <cell r="AD70">
            <v>14</v>
          </cell>
          <cell r="AE70">
            <v>60</v>
          </cell>
          <cell r="AF70">
            <v>57</v>
          </cell>
          <cell r="AG70">
            <v>38</v>
          </cell>
          <cell r="AH70">
            <v>42</v>
          </cell>
          <cell r="AI70">
            <v>28</v>
          </cell>
          <cell r="AJ70">
            <v>29</v>
          </cell>
          <cell r="AK70">
            <v>29</v>
          </cell>
          <cell r="AL70">
            <v>21</v>
          </cell>
          <cell r="AM70">
            <v>12</v>
          </cell>
          <cell r="AN70">
            <v>19</v>
          </cell>
          <cell r="AO70">
            <v>27</v>
          </cell>
          <cell r="AP70">
            <v>13</v>
          </cell>
        </row>
      </sheetData>
      <sheetData sheetId="1">
        <row r="49">
          <cell r="C49">
            <v>110</v>
          </cell>
          <cell r="D49">
            <v>29</v>
          </cell>
          <cell r="E49">
            <v>61</v>
          </cell>
          <cell r="F49">
            <v>0</v>
          </cell>
          <cell r="G49">
            <v>0</v>
          </cell>
          <cell r="H49">
            <v>12</v>
          </cell>
          <cell r="I49">
            <v>3</v>
          </cell>
          <cell r="N49">
            <v>139</v>
          </cell>
          <cell r="O49">
            <v>0</v>
          </cell>
          <cell r="P49">
            <v>86</v>
          </cell>
          <cell r="Q49">
            <v>0</v>
          </cell>
          <cell r="R49">
            <v>14</v>
          </cell>
          <cell r="S49">
            <v>33</v>
          </cell>
          <cell r="T49">
            <v>4</v>
          </cell>
          <cell r="Y49">
            <v>260</v>
          </cell>
          <cell r="Z49">
            <v>0</v>
          </cell>
          <cell r="AA49">
            <v>167</v>
          </cell>
          <cell r="AB49">
            <v>1</v>
          </cell>
          <cell r="AC49">
            <v>21</v>
          </cell>
          <cell r="AD49">
            <v>53</v>
          </cell>
          <cell r="AE49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 TB-09"/>
    </sheetNames>
    <sheetDataSet>
      <sheetData sheetId="0">
        <row r="62">
          <cell r="C62">
            <v>245</v>
          </cell>
          <cell r="D62">
            <v>199</v>
          </cell>
          <cell r="E62">
            <v>12</v>
          </cell>
          <cell r="F62">
            <v>12</v>
          </cell>
          <cell r="G62">
            <v>7</v>
          </cell>
          <cell r="H62">
            <v>12</v>
          </cell>
          <cell r="I62">
            <v>3</v>
          </cell>
          <cell r="P62">
            <v>345</v>
          </cell>
          <cell r="Q62">
            <v>0</v>
          </cell>
          <cell r="R62">
            <v>335</v>
          </cell>
          <cell r="S62">
            <v>1</v>
          </cell>
          <cell r="T62">
            <v>4</v>
          </cell>
          <cell r="U62">
            <v>5</v>
          </cell>
          <cell r="V62">
            <v>0</v>
          </cell>
          <cell r="AC62">
            <v>321</v>
          </cell>
          <cell r="AD62">
            <v>0</v>
          </cell>
          <cell r="AE62">
            <v>216</v>
          </cell>
          <cell r="AF62">
            <v>0</v>
          </cell>
          <cell r="AG62">
            <v>2</v>
          </cell>
          <cell r="AH62">
            <v>3</v>
          </cell>
          <cell r="AI62">
            <v>1</v>
          </cell>
          <cell r="AP62">
            <v>52</v>
          </cell>
          <cell r="AQ62">
            <v>2</v>
          </cell>
          <cell r="AR62">
            <v>43</v>
          </cell>
          <cell r="AS62">
            <v>4</v>
          </cell>
          <cell r="AT62">
            <v>1</v>
          </cell>
          <cell r="AU62">
            <v>0</v>
          </cell>
          <cell r="AV62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-07 Q-4 2017"/>
      <sheetName val="TB-09 Q-4 2016"/>
    </sheetNames>
    <sheetDataSet>
      <sheetData sheetId="0"/>
      <sheetData sheetId="1">
        <row r="273">
          <cell r="D273">
            <v>3247</v>
          </cell>
          <cell r="E273">
            <v>2569</v>
          </cell>
          <cell r="F273">
            <v>484</v>
          </cell>
          <cell r="G273">
            <v>34</v>
          </cell>
          <cell r="H273">
            <v>59</v>
          </cell>
          <cell r="I273">
            <v>61</v>
          </cell>
          <cell r="J273">
            <v>29</v>
          </cell>
          <cell r="O273">
            <v>3338</v>
          </cell>
          <cell r="P273">
            <v>0</v>
          </cell>
          <cell r="Q273">
            <v>3180</v>
          </cell>
          <cell r="R273">
            <v>4</v>
          </cell>
          <cell r="S273">
            <v>26</v>
          </cell>
          <cell r="T273">
            <v>78</v>
          </cell>
          <cell r="U273">
            <v>28</v>
          </cell>
          <cell r="Z273">
            <v>3623</v>
          </cell>
          <cell r="AA273">
            <v>0</v>
          </cell>
          <cell r="AB273">
            <v>3540</v>
          </cell>
          <cell r="AC273">
            <v>0</v>
          </cell>
          <cell r="AD273">
            <v>17</v>
          </cell>
          <cell r="AE273">
            <v>40</v>
          </cell>
          <cell r="AF273">
            <v>12</v>
          </cell>
          <cell r="AK273">
            <v>85</v>
          </cell>
          <cell r="AL273">
            <v>58</v>
          </cell>
          <cell r="AM273">
            <v>18</v>
          </cell>
          <cell r="AN273">
            <v>0</v>
          </cell>
          <cell r="AO273">
            <v>3</v>
          </cell>
          <cell r="AP273">
            <v>4</v>
          </cell>
          <cell r="AQ27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D104"/>
  <sheetViews>
    <sheetView topLeftCell="B75" zoomScale="70" zoomScaleNormal="70" zoomScaleSheetLayoutView="77" workbookViewId="0">
      <pane xSplit="1" topLeftCell="C1" activePane="topRight" state="frozen"/>
      <selection activeCell="B22" sqref="B22"/>
      <selection pane="topRight" activeCell="O88" sqref="O88"/>
    </sheetView>
  </sheetViews>
  <sheetFormatPr defaultRowHeight="15" x14ac:dyDescent="0.25"/>
  <cols>
    <col min="2" max="2" width="17" style="111" bestFit="1" customWidth="1"/>
    <col min="3" max="3" width="16" customWidth="1"/>
    <col min="7" max="7" width="10.28515625" customWidth="1"/>
    <col min="9" max="9" width="12.42578125" customWidth="1"/>
    <col min="14" max="14" width="14" customWidth="1"/>
    <col min="15" max="15" width="11.42578125" customWidth="1"/>
    <col min="16" max="16" width="12.85546875" customWidth="1"/>
    <col min="21" max="21" width="10.85546875" customWidth="1"/>
    <col min="23" max="23" width="12.140625" customWidth="1"/>
    <col min="25" max="27" width="16.42578125" customWidth="1"/>
    <col min="47" max="47" width="12.5703125" bestFit="1" customWidth="1"/>
    <col min="48" max="48" width="21.140625" customWidth="1"/>
    <col min="49" max="49" width="18.85546875" customWidth="1"/>
    <col min="50" max="50" width="14.42578125" customWidth="1"/>
    <col min="51" max="51" width="14" customWidth="1"/>
    <col min="52" max="52" width="13" customWidth="1"/>
    <col min="55" max="55" width="10.140625" customWidth="1"/>
    <col min="58" max="58" width="10.85546875" customWidth="1"/>
    <col min="60" max="60" width="3.7109375" customWidth="1"/>
    <col min="61" max="62" width="0" hidden="1" customWidth="1"/>
    <col min="63" max="63" width="10.85546875" hidden="1" customWidth="1"/>
    <col min="64" max="64" width="11.42578125" hidden="1" customWidth="1"/>
    <col min="65" max="65" width="47.7109375" hidden="1" customWidth="1"/>
    <col min="66" max="70" width="0" hidden="1" customWidth="1"/>
    <col min="71" max="71" width="12" style="327" bestFit="1" customWidth="1"/>
    <col min="72" max="72" width="13.140625" style="329" bestFit="1" customWidth="1"/>
    <col min="77" max="77" width="42.140625" customWidth="1"/>
    <col min="78" max="78" width="13.28515625" customWidth="1"/>
    <col min="79" max="79" width="10.28515625" bestFit="1" customWidth="1"/>
  </cols>
  <sheetData>
    <row r="1" spans="1:82" ht="15.75" customHeight="1" thickBot="1" x14ac:dyDescent="0.3">
      <c r="A1" s="352" t="s">
        <v>17</v>
      </c>
      <c r="B1" s="352"/>
      <c r="C1" s="352"/>
      <c r="D1" s="359" t="s">
        <v>27</v>
      </c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274"/>
      <c r="AA1" s="274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 t="s">
        <v>28</v>
      </c>
      <c r="AW1" s="359"/>
      <c r="AX1" s="359" t="s">
        <v>29</v>
      </c>
      <c r="AY1" s="359"/>
      <c r="AZ1" s="359"/>
      <c r="BA1" s="360" t="s">
        <v>30</v>
      </c>
      <c r="BB1" s="360" t="s">
        <v>31</v>
      </c>
      <c r="BC1" s="360" t="s">
        <v>32</v>
      </c>
      <c r="BD1" s="350" t="s">
        <v>33</v>
      </c>
      <c r="BE1" s="350" t="s">
        <v>34</v>
      </c>
      <c r="BF1" s="350" t="s">
        <v>35</v>
      </c>
      <c r="BG1" s="350" t="s">
        <v>36</v>
      </c>
    </row>
    <row r="2" spans="1:82" ht="15.75" customHeight="1" thickBot="1" x14ac:dyDescent="0.3">
      <c r="A2" s="352"/>
      <c r="B2" s="352"/>
      <c r="C2" s="352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274"/>
      <c r="AA2" s="274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60"/>
      <c r="BB2" s="360"/>
      <c r="BC2" s="360"/>
      <c r="BD2" s="350"/>
      <c r="BE2" s="350"/>
      <c r="BF2" s="350"/>
      <c r="BG2" s="350"/>
    </row>
    <row r="3" spans="1:82" ht="24.75" customHeight="1" thickBot="1" x14ac:dyDescent="0.3">
      <c r="A3" s="352" t="s">
        <v>77</v>
      </c>
      <c r="B3" s="352"/>
      <c r="C3" s="352"/>
      <c r="D3" s="353" t="s">
        <v>37</v>
      </c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 t="s">
        <v>25</v>
      </c>
      <c r="S3" s="354"/>
      <c r="T3" s="354"/>
      <c r="U3" s="354"/>
      <c r="V3" s="354"/>
      <c r="W3" s="354"/>
      <c r="X3" s="354"/>
      <c r="Y3" s="346" t="s">
        <v>38</v>
      </c>
      <c r="Z3" s="273"/>
      <c r="AA3" s="273"/>
      <c r="AB3" s="355" t="s">
        <v>39</v>
      </c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9"/>
      <c r="AV3" s="359"/>
      <c r="AW3" s="359"/>
      <c r="AX3" s="359"/>
      <c r="AY3" s="359"/>
      <c r="AZ3" s="359"/>
      <c r="BA3" s="360"/>
      <c r="BB3" s="360"/>
      <c r="BC3" s="360"/>
      <c r="BD3" s="350"/>
      <c r="BE3" s="350"/>
      <c r="BF3" s="350"/>
      <c r="BG3" s="350"/>
    </row>
    <row r="4" spans="1:82" ht="26.25" customHeight="1" thickBot="1" x14ac:dyDescent="0.3">
      <c r="A4" s="352"/>
      <c r="B4" s="352"/>
      <c r="C4" s="352"/>
      <c r="D4" s="345" t="s">
        <v>40</v>
      </c>
      <c r="E4" s="345"/>
      <c r="F4" s="345"/>
      <c r="G4" s="345"/>
      <c r="H4" s="345"/>
      <c r="I4" s="345"/>
      <c r="J4" s="345"/>
      <c r="K4" s="356" t="s">
        <v>41</v>
      </c>
      <c r="L4" s="356"/>
      <c r="M4" s="356"/>
      <c r="N4" s="356"/>
      <c r="O4" s="356"/>
      <c r="P4" s="356"/>
      <c r="Q4" s="356"/>
      <c r="R4" s="357" t="s">
        <v>26</v>
      </c>
      <c r="S4" s="357"/>
      <c r="T4" s="357"/>
      <c r="U4" s="357"/>
      <c r="V4" s="357"/>
      <c r="W4" s="357"/>
      <c r="X4" s="357"/>
      <c r="Y4" s="346"/>
      <c r="Z4" s="273"/>
      <c r="AA4" s="273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355"/>
      <c r="AO4" s="355"/>
      <c r="AP4" s="355"/>
      <c r="AQ4" s="355"/>
      <c r="AR4" s="355"/>
      <c r="AS4" s="355"/>
      <c r="AT4" s="355"/>
      <c r="AU4" s="80"/>
      <c r="AV4" s="359"/>
      <c r="AW4" s="359"/>
      <c r="AX4" s="359"/>
      <c r="AY4" s="359"/>
      <c r="AZ4" s="359"/>
      <c r="BA4" s="360"/>
      <c r="BB4" s="360"/>
      <c r="BC4" s="360"/>
      <c r="BD4" s="350"/>
      <c r="BE4" s="350"/>
      <c r="BF4" s="350"/>
      <c r="BG4" s="350"/>
    </row>
    <row r="5" spans="1:82" ht="27.75" customHeight="1" thickBot="1" x14ac:dyDescent="0.3">
      <c r="A5" s="358" t="s">
        <v>1</v>
      </c>
      <c r="B5" s="358" t="s">
        <v>16</v>
      </c>
      <c r="C5" s="358" t="s">
        <v>42</v>
      </c>
      <c r="D5" s="347" t="s">
        <v>43</v>
      </c>
      <c r="E5" s="347" t="s">
        <v>44</v>
      </c>
      <c r="F5" s="345" t="s">
        <v>45</v>
      </c>
      <c r="G5" s="345"/>
      <c r="H5" s="345"/>
      <c r="I5" s="345"/>
      <c r="J5" s="345" t="s">
        <v>0</v>
      </c>
      <c r="K5" s="347" t="s">
        <v>43</v>
      </c>
      <c r="L5" s="347" t="s">
        <v>44</v>
      </c>
      <c r="M5" s="345" t="s">
        <v>45</v>
      </c>
      <c r="N5" s="345"/>
      <c r="O5" s="345"/>
      <c r="P5" s="345"/>
      <c r="Q5" s="345" t="s">
        <v>0</v>
      </c>
      <c r="R5" s="346" t="s">
        <v>43</v>
      </c>
      <c r="S5" s="346" t="s">
        <v>44</v>
      </c>
      <c r="T5" s="344" t="s">
        <v>45</v>
      </c>
      <c r="U5" s="344"/>
      <c r="V5" s="344"/>
      <c r="W5" s="344"/>
      <c r="X5" s="344" t="s">
        <v>0</v>
      </c>
      <c r="Y5" s="346"/>
      <c r="Z5" s="273"/>
      <c r="AA5" s="273"/>
      <c r="AB5" s="343" t="s">
        <v>46</v>
      </c>
      <c r="AC5" s="343"/>
      <c r="AD5" s="343" t="s">
        <v>47</v>
      </c>
      <c r="AE5" s="343"/>
      <c r="AF5" s="343" t="s">
        <v>48</v>
      </c>
      <c r="AG5" s="343"/>
      <c r="AH5" s="343" t="s">
        <v>49</v>
      </c>
      <c r="AI5" s="343"/>
      <c r="AJ5" s="343" t="s">
        <v>50</v>
      </c>
      <c r="AK5" s="343"/>
      <c r="AL5" s="343" t="s">
        <v>51</v>
      </c>
      <c r="AM5" s="343"/>
      <c r="AN5" s="343" t="s">
        <v>52</v>
      </c>
      <c r="AO5" s="343"/>
      <c r="AP5" s="343" t="s">
        <v>53</v>
      </c>
      <c r="AQ5" s="343"/>
      <c r="AR5" s="343" t="s">
        <v>54</v>
      </c>
      <c r="AS5" s="343"/>
      <c r="AT5" s="343"/>
      <c r="AU5" s="81"/>
      <c r="AV5" s="362" t="s">
        <v>55</v>
      </c>
      <c r="AW5" s="362"/>
      <c r="AX5" s="363" t="s">
        <v>56</v>
      </c>
      <c r="AY5" s="363"/>
      <c r="AZ5" s="363"/>
      <c r="BA5" s="360"/>
      <c r="BB5" s="360"/>
      <c r="BC5" s="360"/>
      <c r="BD5" s="350"/>
      <c r="BE5" s="350"/>
      <c r="BF5" s="350"/>
      <c r="BG5" s="350"/>
    </row>
    <row r="6" spans="1:82" ht="83.25" customHeight="1" thickBot="1" x14ac:dyDescent="0.3">
      <c r="A6" s="358"/>
      <c r="B6" s="358"/>
      <c r="C6" s="358"/>
      <c r="D6" s="347"/>
      <c r="E6" s="347"/>
      <c r="F6" s="82" t="s">
        <v>57</v>
      </c>
      <c r="G6" s="82" t="s">
        <v>58</v>
      </c>
      <c r="H6" s="82" t="s">
        <v>59</v>
      </c>
      <c r="I6" s="83" t="s">
        <v>60</v>
      </c>
      <c r="J6" s="345"/>
      <c r="K6" s="347"/>
      <c r="L6" s="347"/>
      <c r="M6" s="82" t="s">
        <v>57</v>
      </c>
      <c r="N6" s="82" t="s">
        <v>58</v>
      </c>
      <c r="O6" s="82" t="s">
        <v>61</v>
      </c>
      <c r="P6" s="83" t="s">
        <v>60</v>
      </c>
      <c r="Q6" s="345"/>
      <c r="R6" s="346"/>
      <c r="S6" s="346"/>
      <c r="T6" s="84" t="s">
        <v>57</v>
      </c>
      <c r="U6" s="84" t="s">
        <v>58</v>
      </c>
      <c r="V6" s="84" t="s">
        <v>62</v>
      </c>
      <c r="W6" s="85" t="s">
        <v>60</v>
      </c>
      <c r="X6" s="344"/>
      <c r="Y6" s="346"/>
      <c r="Z6" s="273" t="s">
        <v>89</v>
      </c>
      <c r="AA6" s="273" t="s">
        <v>90</v>
      </c>
      <c r="AB6" s="86" t="s">
        <v>63</v>
      </c>
      <c r="AC6" s="86" t="s">
        <v>64</v>
      </c>
      <c r="AD6" s="86" t="s">
        <v>63</v>
      </c>
      <c r="AE6" s="86" t="s">
        <v>64</v>
      </c>
      <c r="AF6" s="86" t="s">
        <v>63</v>
      </c>
      <c r="AG6" s="86" t="s">
        <v>64</v>
      </c>
      <c r="AH6" s="86" t="s">
        <v>63</v>
      </c>
      <c r="AI6" s="86" t="s">
        <v>64</v>
      </c>
      <c r="AJ6" s="86" t="s">
        <v>63</v>
      </c>
      <c r="AK6" s="86" t="s">
        <v>64</v>
      </c>
      <c r="AL6" s="86" t="s">
        <v>63</v>
      </c>
      <c r="AM6" s="86" t="s">
        <v>64</v>
      </c>
      <c r="AN6" s="86" t="s">
        <v>63</v>
      </c>
      <c r="AO6" s="86" t="s">
        <v>64</v>
      </c>
      <c r="AP6" s="86" t="s">
        <v>63</v>
      </c>
      <c r="AQ6" s="86" t="s">
        <v>64</v>
      </c>
      <c r="AR6" s="81" t="s">
        <v>63</v>
      </c>
      <c r="AS6" s="81" t="s">
        <v>64</v>
      </c>
      <c r="AT6" s="81" t="s">
        <v>0</v>
      </c>
      <c r="AU6" s="81" t="s">
        <v>65</v>
      </c>
      <c r="AV6" s="87" t="s">
        <v>66</v>
      </c>
      <c r="AW6" s="88" t="s">
        <v>67</v>
      </c>
      <c r="AX6" s="88" t="s">
        <v>68</v>
      </c>
      <c r="AY6" s="88" t="s">
        <v>69</v>
      </c>
      <c r="AZ6" s="88" t="s">
        <v>70</v>
      </c>
      <c r="BA6" s="360"/>
      <c r="BB6" s="360"/>
      <c r="BC6" s="360"/>
      <c r="BD6" s="350"/>
      <c r="BE6" s="350"/>
      <c r="BF6" s="350"/>
      <c r="BG6" s="350"/>
      <c r="BI6" t="s">
        <v>58</v>
      </c>
      <c r="BJ6" t="s">
        <v>59</v>
      </c>
      <c r="BK6" t="s">
        <v>60</v>
      </c>
      <c r="BY6" s="17" t="s">
        <v>85</v>
      </c>
      <c r="CA6" s="17" t="s">
        <v>86</v>
      </c>
      <c r="CC6" s="17" t="s">
        <v>87</v>
      </c>
      <c r="CD6" t="s">
        <v>96</v>
      </c>
    </row>
    <row r="7" spans="1:82" ht="33.75" customHeight="1" thickBot="1" x14ac:dyDescent="0.3">
      <c r="A7" s="39">
        <v>1</v>
      </c>
      <c r="B7" s="107" t="s">
        <v>18</v>
      </c>
      <c r="C7" s="126">
        <v>5393848.5456853975</v>
      </c>
      <c r="D7" s="248">
        <v>443</v>
      </c>
      <c r="E7" s="248">
        <v>38</v>
      </c>
      <c r="F7" s="248">
        <v>2</v>
      </c>
      <c r="G7" s="248">
        <v>1</v>
      </c>
      <c r="H7" s="248">
        <v>6</v>
      </c>
      <c r="I7" s="248">
        <v>0</v>
      </c>
      <c r="J7" s="251">
        <f t="shared" ref="J7:J15" si="0">D7+E7+F7+G7+H7+I7</f>
        <v>490</v>
      </c>
      <c r="K7" s="89">
        <v>474</v>
      </c>
      <c r="L7" s="89">
        <v>16</v>
      </c>
      <c r="M7" s="89">
        <v>0</v>
      </c>
      <c r="N7" s="89">
        <v>0</v>
      </c>
      <c r="O7" s="89">
        <v>7</v>
      </c>
      <c r="P7" s="89">
        <v>0</v>
      </c>
      <c r="Q7" s="251">
        <f>SUM(K7:P7)</f>
        <v>497</v>
      </c>
      <c r="R7" s="89">
        <v>365</v>
      </c>
      <c r="S7" s="89">
        <v>7</v>
      </c>
      <c r="T7" s="89">
        <v>0</v>
      </c>
      <c r="U7" s="89">
        <v>0</v>
      </c>
      <c r="V7" s="89">
        <v>8</v>
      </c>
      <c r="W7" s="89">
        <v>1</v>
      </c>
      <c r="X7" s="251">
        <f t="shared" ref="X7:X15" si="1">SUM(R7:W7)</f>
        <v>381</v>
      </c>
      <c r="Y7" s="251">
        <f t="shared" ref="Y7:Y14" si="2">J7+Q7+X7</f>
        <v>1368</v>
      </c>
      <c r="Z7" s="281">
        <f t="shared" ref="Z7:Z15" si="3">D7+K7+R7</f>
        <v>1282</v>
      </c>
      <c r="AA7" s="281">
        <f>Y7-Z7</f>
        <v>86</v>
      </c>
      <c r="AB7" s="89">
        <v>5</v>
      </c>
      <c r="AC7" s="89">
        <v>4</v>
      </c>
      <c r="AD7" s="89">
        <v>30</v>
      </c>
      <c r="AE7" s="89">
        <v>45</v>
      </c>
      <c r="AF7" s="89">
        <v>125</v>
      </c>
      <c r="AG7" s="89">
        <v>135</v>
      </c>
      <c r="AH7" s="89">
        <v>106</v>
      </c>
      <c r="AI7" s="89">
        <v>101</v>
      </c>
      <c r="AJ7" s="89">
        <v>66</v>
      </c>
      <c r="AK7" s="89">
        <v>91</v>
      </c>
      <c r="AL7" s="89">
        <v>73</v>
      </c>
      <c r="AM7" s="89">
        <v>91</v>
      </c>
      <c r="AN7" s="89">
        <v>106</v>
      </c>
      <c r="AO7" s="89">
        <v>82</v>
      </c>
      <c r="AP7" s="89">
        <v>169</v>
      </c>
      <c r="AQ7" s="89">
        <v>114</v>
      </c>
      <c r="AR7" s="131">
        <f>AP7+AN7+AL7+AJ7+AH7+AF7+AD7+AB7</f>
        <v>680</v>
      </c>
      <c r="AS7" s="131">
        <f t="shared" ref="AS7:AS15" si="4">AQ7+AO7+AM7+AK7+AI7+AG7+AE7+AC7</f>
        <v>663</v>
      </c>
      <c r="AT7" s="131">
        <f>SUM(AR7:AS7)</f>
        <v>1343</v>
      </c>
      <c r="AU7" s="132">
        <f t="shared" ref="AU7:AU15" si="5">D7+E7+K7+L7+R7+S7</f>
        <v>1343</v>
      </c>
      <c r="AV7" s="90">
        <v>6263</v>
      </c>
      <c r="AW7" s="90">
        <v>542</v>
      </c>
      <c r="AX7" s="90">
        <v>0</v>
      </c>
      <c r="AY7" s="90">
        <v>7209</v>
      </c>
      <c r="AZ7" s="90">
        <v>138</v>
      </c>
      <c r="BA7" s="255">
        <f t="shared" ref="BA7:BA15" si="6">((D7+E7)*4)/(C7*0.00144)*100</f>
        <v>24.771016460591614</v>
      </c>
      <c r="BB7" s="255">
        <f t="shared" ref="BB7:BB15" si="7">(D7+E7)/(J7+Q7)*100</f>
        <v>48.733535967578526</v>
      </c>
      <c r="BC7" s="255">
        <f t="shared" ref="BC7:BC15" si="8">(4*AU7)/(C7*0.00272)*100</f>
        <v>36.615785246321494</v>
      </c>
      <c r="BD7" s="255">
        <f t="shared" ref="BD7:BD15" si="9">(E7+F7+G7+H7+I7+L7+M7+N7+O7+P7+S7+T7+U7+V7+W7)/Y7*100</f>
        <v>6.2865497076023384</v>
      </c>
      <c r="BE7" s="255">
        <f t="shared" ref="BE7:BE15" si="10">((D7+E7)*4)/(C7)*100000</f>
        <v>35.670263703251919</v>
      </c>
      <c r="BF7" s="255">
        <f t="shared" ref="BF7:BF15" si="11">(AU7*4)/(C7)*100000</f>
        <v>99.594935869994458</v>
      </c>
      <c r="BG7" s="256">
        <f>AW7/AV7*100</f>
        <v>8.6539996806642172</v>
      </c>
      <c r="BI7">
        <f t="shared" ref="BI7:BK14" si="12">G7+N7+U7</f>
        <v>1</v>
      </c>
      <c r="BJ7">
        <f t="shared" si="12"/>
        <v>21</v>
      </c>
      <c r="BK7">
        <f t="shared" si="12"/>
        <v>1</v>
      </c>
      <c r="BL7">
        <f t="shared" ref="BL7:BL15" si="13">SUM(BI7:BK7)</f>
        <v>23</v>
      </c>
      <c r="BW7" s="107" t="s">
        <v>18</v>
      </c>
      <c r="BX7" s="269">
        <f t="shared" ref="BX7:BX15" si="14">D7+E7</f>
        <v>481</v>
      </c>
      <c r="BY7" s="270">
        <f>BX7/AU7</f>
        <v>0.35815338793745344</v>
      </c>
      <c r="BZ7" s="1">
        <f t="shared" ref="BZ7:BZ15" si="15">K7+L7</f>
        <v>490</v>
      </c>
      <c r="CA7" s="270">
        <f>BZ7/AU7</f>
        <v>0.36485480268056592</v>
      </c>
      <c r="CB7" s="1">
        <f t="shared" ref="CB7:CB15" si="16">R7+S7</f>
        <v>372</v>
      </c>
      <c r="CC7" s="270">
        <f>CB7/AU7</f>
        <v>0.27699180938198065</v>
      </c>
      <c r="CD7" s="283">
        <f>AB7+AC7+AD7+AE7</f>
        <v>84</v>
      </c>
    </row>
    <row r="8" spans="1:82" ht="33.75" customHeight="1" thickBot="1" x14ac:dyDescent="0.3">
      <c r="A8" s="50">
        <v>2</v>
      </c>
      <c r="B8" s="108" t="s">
        <v>19</v>
      </c>
      <c r="C8" s="127">
        <v>10114927.011851229</v>
      </c>
      <c r="D8" s="98">
        <v>979</v>
      </c>
      <c r="E8" s="93">
        <v>38</v>
      </c>
      <c r="F8" s="93">
        <v>8</v>
      </c>
      <c r="G8" s="93">
        <v>5</v>
      </c>
      <c r="H8" s="93">
        <v>41</v>
      </c>
      <c r="I8" s="93">
        <v>4</v>
      </c>
      <c r="J8" s="252">
        <f t="shared" si="0"/>
        <v>1075</v>
      </c>
      <c r="K8" s="93">
        <v>917</v>
      </c>
      <c r="L8" s="93">
        <v>3</v>
      </c>
      <c r="M8" s="93">
        <v>0</v>
      </c>
      <c r="N8" s="93">
        <v>0</v>
      </c>
      <c r="O8" s="93">
        <v>1</v>
      </c>
      <c r="P8" s="93">
        <v>1</v>
      </c>
      <c r="Q8" s="252">
        <f t="shared" ref="Q8:Q15" si="17">SUM(K8:P8)</f>
        <v>922</v>
      </c>
      <c r="R8" s="93">
        <v>589</v>
      </c>
      <c r="S8" s="93">
        <v>4</v>
      </c>
      <c r="T8" s="93">
        <v>0</v>
      </c>
      <c r="U8" s="93">
        <v>0</v>
      </c>
      <c r="V8" s="93">
        <v>1</v>
      </c>
      <c r="W8" s="93">
        <v>3</v>
      </c>
      <c r="X8" s="252">
        <f t="shared" si="1"/>
        <v>597</v>
      </c>
      <c r="Y8" s="252">
        <f t="shared" si="2"/>
        <v>2594</v>
      </c>
      <c r="Z8" s="281">
        <f t="shared" si="3"/>
        <v>2485</v>
      </c>
      <c r="AA8" s="281">
        <f t="shared" ref="AA8:AA15" si="18">Y8-Z8</f>
        <v>109</v>
      </c>
      <c r="AB8" s="93">
        <v>86</v>
      </c>
      <c r="AC8" s="93">
        <v>69</v>
      </c>
      <c r="AD8" s="93">
        <v>78</v>
      </c>
      <c r="AE8" s="93">
        <v>90</v>
      </c>
      <c r="AF8" s="93">
        <v>185</v>
      </c>
      <c r="AG8" s="93">
        <v>248</v>
      </c>
      <c r="AH8" s="93">
        <v>160</v>
      </c>
      <c r="AI8" s="93">
        <v>229</v>
      </c>
      <c r="AJ8" s="93">
        <v>113</v>
      </c>
      <c r="AK8" s="93">
        <v>190</v>
      </c>
      <c r="AL8" s="93">
        <v>178</v>
      </c>
      <c r="AM8" s="93">
        <v>191</v>
      </c>
      <c r="AN8" s="93">
        <v>182</v>
      </c>
      <c r="AO8" s="93">
        <v>204</v>
      </c>
      <c r="AP8" s="93">
        <v>189</v>
      </c>
      <c r="AQ8" s="93">
        <v>138</v>
      </c>
      <c r="AR8" s="133">
        <f t="shared" ref="AR8:AR15" si="19">AP8+AN8+AL8+AJ8+AH8+AF8+AD8+AB8</f>
        <v>1171</v>
      </c>
      <c r="AS8" s="133">
        <f t="shared" si="4"/>
        <v>1359</v>
      </c>
      <c r="AT8" s="133">
        <f t="shared" ref="AT8:AT15" si="20">SUM(AR8:AS8)</f>
        <v>2530</v>
      </c>
      <c r="AU8" s="134">
        <f t="shared" si="5"/>
        <v>2530</v>
      </c>
      <c r="AV8" s="94">
        <v>11818</v>
      </c>
      <c r="AW8" s="94">
        <v>1049</v>
      </c>
      <c r="AX8" s="94">
        <v>601935</v>
      </c>
      <c r="AY8" s="94">
        <v>539</v>
      </c>
      <c r="AZ8" s="94">
        <v>30</v>
      </c>
      <c r="BA8" s="257">
        <f t="shared" si="6"/>
        <v>27.929020117397464</v>
      </c>
      <c r="BB8" s="257">
        <f t="shared" si="7"/>
        <v>50.926389584376565</v>
      </c>
      <c r="BC8" s="257">
        <f t="shared" si="8"/>
        <v>36.783144662683803</v>
      </c>
      <c r="BD8" s="257">
        <f t="shared" si="9"/>
        <v>4.2020046260601385</v>
      </c>
      <c r="BE8" s="257">
        <f t="shared" si="10"/>
        <v>40.21778896905235</v>
      </c>
      <c r="BF8" s="257">
        <f t="shared" si="11"/>
        <v>100.05015348249994</v>
      </c>
      <c r="BG8" s="258">
        <f t="shared" ref="BG8:BG15" si="21">AW8/AV8*100</f>
        <v>8.8762904044677615</v>
      </c>
      <c r="BI8">
        <f t="shared" si="12"/>
        <v>5</v>
      </c>
      <c r="BJ8">
        <f t="shared" si="12"/>
        <v>43</v>
      </c>
      <c r="BK8">
        <f t="shared" si="12"/>
        <v>8</v>
      </c>
      <c r="BL8">
        <f t="shared" si="13"/>
        <v>56</v>
      </c>
      <c r="BW8" s="108" t="s">
        <v>19</v>
      </c>
      <c r="BX8" s="269">
        <f t="shared" si="14"/>
        <v>1017</v>
      </c>
      <c r="BY8" s="270">
        <f t="shared" ref="BY8:BY15" si="22">BX8/AU8</f>
        <v>0.40197628458498025</v>
      </c>
      <c r="BZ8" s="1">
        <f t="shared" si="15"/>
        <v>920</v>
      </c>
      <c r="CA8" s="270">
        <f t="shared" ref="CA8:CA15" si="23">BZ8/AU8</f>
        <v>0.36363636363636365</v>
      </c>
      <c r="CB8" s="1">
        <f t="shared" si="16"/>
        <v>593</v>
      </c>
      <c r="CC8" s="270">
        <f t="shared" ref="CC8:CC15" si="24">CB8/AU8</f>
        <v>0.23438735177865613</v>
      </c>
      <c r="CD8" s="283">
        <f t="shared" ref="CD8:CD14" si="25">AB8+AC8+AD8+AE8</f>
        <v>323</v>
      </c>
    </row>
    <row r="9" spans="1:82" ht="33.75" customHeight="1" thickBot="1" x14ac:dyDescent="0.3">
      <c r="A9" s="50">
        <v>3</v>
      </c>
      <c r="B9" s="108" t="s">
        <v>20</v>
      </c>
      <c r="C9" s="128">
        <v>4469340.6802746598</v>
      </c>
      <c r="D9" s="93">
        <v>273</v>
      </c>
      <c r="E9" s="93">
        <v>47</v>
      </c>
      <c r="F9" s="93">
        <v>10</v>
      </c>
      <c r="G9" s="93">
        <v>4</v>
      </c>
      <c r="H9" s="93">
        <v>2</v>
      </c>
      <c r="I9" s="93">
        <v>0</v>
      </c>
      <c r="J9" s="252">
        <f t="shared" si="0"/>
        <v>336</v>
      </c>
      <c r="K9" s="93">
        <v>290</v>
      </c>
      <c r="L9" s="93">
        <v>1</v>
      </c>
      <c r="M9" s="93">
        <v>0</v>
      </c>
      <c r="N9" s="93">
        <v>0</v>
      </c>
      <c r="O9" s="93">
        <v>13</v>
      </c>
      <c r="P9" s="93">
        <v>0</v>
      </c>
      <c r="Q9" s="252">
        <f t="shared" si="17"/>
        <v>304</v>
      </c>
      <c r="R9" s="93">
        <v>235</v>
      </c>
      <c r="S9" s="93">
        <v>1</v>
      </c>
      <c r="T9" s="93">
        <v>0</v>
      </c>
      <c r="U9" s="93">
        <v>0</v>
      </c>
      <c r="V9" s="93">
        <v>18</v>
      </c>
      <c r="W9" s="93">
        <v>0</v>
      </c>
      <c r="X9" s="252">
        <f t="shared" si="1"/>
        <v>254</v>
      </c>
      <c r="Y9" s="252">
        <f t="shared" si="2"/>
        <v>894</v>
      </c>
      <c r="Z9" s="281">
        <f t="shared" si="3"/>
        <v>798</v>
      </c>
      <c r="AA9" s="281">
        <f t="shared" si="18"/>
        <v>96</v>
      </c>
      <c r="AB9" s="93">
        <v>68</v>
      </c>
      <c r="AC9" s="93">
        <v>37</v>
      </c>
      <c r="AD9" s="93">
        <v>30</v>
      </c>
      <c r="AE9" s="93">
        <v>50</v>
      </c>
      <c r="AF9" s="93">
        <v>70</v>
      </c>
      <c r="AG9" s="93">
        <v>75</v>
      </c>
      <c r="AH9" s="93">
        <v>60</v>
      </c>
      <c r="AI9" s="93">
        <v>87</v>
      </c>
      <c r="AJ9" s="93">
        <v>38</v>
      </c>
      <c r="AK9" s="93">
        <v>70</v>
      </c>
      <c r="AL9" s="93">
        <v>34</v>
      </c>
      <c r="AM9" s="93">
        <v>54</v>
      </c>
      <c r="AN9" s="93">
        <v>38</v>
      </c>
      <c r="AO9" s="93">
        <v>49</v>
      </c>
      <c r="AP9" s="93">
        <v>46</v>
      </c>
      <c r="AQ9" s="93">
        <v>41</v>
      </c>
      <c r="AR9" s="133">
        <f t="shared" si="19"/>
        <v>384</v>
      </c>
      <c r="AS9" s="133">
        <f t="shared" si="4"/>
        <v>463</v>
      </c>
      <c r="AT9" s="133">
        <f t="shared" si="20"/>
        <v>847</v>
      </c>
      <c r="AU9" s="134">
        <f t="shared" si="5"/>
        <v>847</v>
      </c>
      <c r="AV9" s="97">
        <v>2268</v>
      </c>
      <c r="AW9" s="100">
        <v>323</v>
      </c>
      <c r="AX9" s="100">
        <v>0</v>
      </c>
      <c r="AY9" s="100">
        <v>127</v>
      </c>
      <c r="AZ9" s="100">
        <v>13</v>
      </c>
      <c r="BA9" s="257">
        <f t="shared" si="6"/>
        <v>19.888591013255738</v>
      </c>
      <c r="BB9" s="257">
        <f t="shared" si="7"/>
        <v>50</v>
      </c>
      <c r="BC9" s="257">
        <f t="shared" si="8"/>
        <v>27.869619355523618</v>
      </c>
      <c r="BD9" s="257">
        <f t="shared" si="9"/>
        <v>10.738255033557047</v>
      </c>
      <c r="BE9" s="257">
        <f t="shared" si="10"/>
        <v>28.639571059088262</v>
      </c>
      <c r="BF9" s="257">
        <f t="shared" si="11"/>
        <v>75.805364647024248</v>
      </c>
      <c r="BG9" s="258">
        <f t="shared" si="21"/>
        <v>14.241622574955908</v>
      </c>
      <c r="BI9">
        <f t="shared" si="12"/>
        <v>4</v>
      </c>
      <c r="BJ9">
        <f t="shared" si="12"/>
        <v>33</v>
      </c>
      <c r="BK9">
        <f t="shared" si="12"/>
        <v>0</v>
      </c>
      <c r="BL9">
        <f t="shared" si="13"/>
        <v>37</v>
      </c>
      <c r="BW9" s="108" t="s">
        <v>20</v>
      </c>
      <c r="BX9" s="269">
        <f t="shared" si="14"/>
        <v>320</v>
      </c>
      <c r="BY9" s="270">
        <f t="shared" si="22"/>
        <v>0.37780401416765053</v>
      </c>
      <c r="BZ9" s="1">
        <f t="shared" si="15"/>
        <v>291</v>
      </c>
      <c r="CA9" s="270">
        <f t="shared" si="23"/>
        <v>0.34356552538370722</v>
      </c>
      <c r="CB9" s="1">
        <f t="shared" si="16"/>
        <v>236</v>
      </c>
      <c r="CC9" s="270">
        <f t="shared" si="24"/>
        <v>0.27863046044864226</v>
      </c>
      <c r="CD9" s="283">
        <f t="shared" si="25"/>
        <v>185</v>
      </c>
    </row>
    <row r="10" spans="1:82" s="79" customFormat="1" ht="33.75" customHeight="1" thickBot="1" x14ac:dyDescent="0.3">
      <c r="A10" s="105">
        <v>4</v>
      </c>
      <c r="B10" s="108" t="s">
        <v>21</v>
      </c>
      <c r="C10" s="127">
        <v>1304830.4378308433</v>
      </c>
      <c r="D10" s="98">
        <v>68</v>
      </c>
      <c r="E10" s="98">
        <v>3</v>
      </c>
      <c r="F10" s="98">
        <v>0</v>
      </c>
      <c r="G10" s="98">
        <v>1</v>
      </c>
      <c r="H10" s="98">
        <v>0</v>
      </c>
      <c r="I10" s="98">
        <v>1</v>
      </c>
      <c r="J10" s="252">
        <f t="shared" si="0"/>
        <v>73</v>
      </c>
      <c r="K10" s="98">
        <v>362</v>
      </c>
      <c r="L10" s="98">
        <v>0</v>
      </c>
      <c r="M10" s="98">
        <v>0</v>
      </c>
      <c r="N10" s="98">
        <v>0</v>
      </c>
      <c r="O10" s="98">
        <v>2</v>
      </c>
      <c r="P10" s="98">
        <v>1</v>
      </c>
      <c r="Q10" s="252">
        <f t="shared" si="17"/>
        <v>365</v>
      </c>
      <c r="R10" s="98">
        <v>131</v>
      </c>
      <c r="S10" s="98">
        <v>0</v>
      </c>
      <c r="T10" s="98">
        <v>0</v>
      </c>
      <c r="U10" s="98">
        <v>0</v>
      </c>
      <c r="V10" s="98">
        <v>0</v>
      </c>
      <c r="W10" s="98">
        <v>2</v>
      </c>
      <c r="X10" s="252">
        <f t="shared" si="1"/>
        <v>133</v>
      </c>
      <c r="Y10" s="252">
        <f t="shared" si="2"/>
        <v>571</v>
      </c>
      <c r="Z10" s="281">
        <f t="shared" si="3"/>
        <v>561</v>
      </c>
      <c r="AA10" s="281">
        <f t="shared" si="18"/>
        <v>10</v>
      </c>
      <c r="AB10" s="98">
        <v>73</v>
      </c>
      <c r="AC10" s="98">
        <v>56</v>
      </c>
      <c r="AD10" s="98">
        <v>35</v>
      </c>
      <c r="AE10" s="98">
        <v>36</v>
      </c>
      <c r="AF10" s="98">
        <v>34</v>
      </c>
      <c r="AG10" s="98">
        <v>82</v>
      </c>
      <c r="AH10" s="98">
        <v>29</v>
      </c>
      <c r="AI10" s="98">
        <v>60</v>
      </c>
      <c r="AJ10" s="98">
        <v>18</v>
      </c>
      <c r="AK10" s="98">
        <v>34</v>
      </c>
      <c r="AL10" s="98">
        <v>11</v>
      </c>
      <c r="AM10" s="98">
        <v>20</v>
      </c>
      <c r="AN10" s="98">
        <v>18</v>
      </c>
      <c r="AO10" s="98">
        <v>22</v>
      </c>
      <c r="AP10" s="98">
        <v>18</v>
      </c>
      <c r="AQ10" s="98">
        <v>18</v>
      </c>
      <c r="AR10" s="133">
        <f t="shared" si="19"/>
        <v>236</v>
      </c>
      <c r="AS10" s="133">
        <f t="shared" si="4"/>
        <v>328</v>
      </c>
      <c r="AT10" s="133">
        <f t="shared" si="20"/>
        <v>564</v>
      </c>
      <c r="AU10" s="134">
        <f t="shared" si="5"/>
        <v>564</v>
      </c>
      <c r="AV10" s="99">
        <v>1226</v>
      </c>
      <c r="AW10" s="100">
        <v>71</v>
      </c>
      <c r="AX10" s="100">
        <v>206</v>
      </c>
      <c r="AY10" s="100">
        <v>87</v>
      </c>
      <c r="AZ10" s="100">
        <v>1</v>
      </c>
      <c r="BA10" s="257">
        <f t="shared" si="6"/>
        <v>15.114777867236562</v>
      </c>
      <c r="BB10" s="257">
        <f t="shared" si="7"/>
        <v>16.210045662100455</v>
      </c>
      <c r="BC10" s="257">
        <f t="shared" si="8"/>
        <v>63.564716200573969</v>
      </c>
      <c r="BD10" s="257">
        <f t="shared" si="9"/>
        <v>1.7513134851138354</v>
      </c>
      <c r="BE10" s="257">
        <f t="shared" si="10"/>
        <v>21.765280128820649</v>
      </c>
      <c r="BF10" s="257">
        <f t="shared" si="11"/>
        <v>172.89602806556121</v>
      </c>
      <c r="BG10" s="258">
        <f t="shared" si="21"/>
        <v>5.7911908646003258</v>
      </c>
      <c r="BI10">
        <f t="shared" si="12"/>
        <v>1</v>
      </c>
      <c r="BJ10">
        <f t="shared" si="12"/>
        <v>2</v>
      </c>
      <c r="BK10">
        <f t="shared" si="12"/>
        <v>4</v>
      </c>
      <c r="BL10">
        <f t="shared" si="13"/>
        <v>7</v>
      </c>
      <c r="BM10"/>
      <c r="BS10" s="330"/>
      <c r="BT10" s="330"/>
      <c r="BW10" s="108" t="s">
        <v>21</v>
      </c>
      <c r="BX10" s="269">
        <f t="shared" si="14"/>
        <v>71</v>
      </c>
      <c r="BY10" s="270">
        <f t="shared" si="22"/>
        <v>0.12588652482269502</v>
      </c>
      <c r="BZ10" s="1">
        <f t="shared" si="15"/>
        <v>362</v>
      </c>
      <c r="CA10" s="270">
        <f t="shared" si="23"/>
        <v>0.64184397163120566</v>
      </c>
      <c r="CB10" s="1">
        <f t="shared" si="16"/>
        <v>131</v>
      </c>
      <c r="CC10" s="270">
        <f t="shared" si="24"/>
        <v>0.23226950354609929</v>
      </c>
      <c r="CD10" s="283">
        <f t="shared" si="25"/>
        <v>200</v>
      </c>
    </row>
    <row r="11" spans="1:82" ht="33.75" customHeight="1" thickBot="1" x14ac:dyDescent="0.3">
      <c r="A11" s="50">
        <v>5</v>
      </c>
      <c r="B11" s="108" t="s">
        <v>71</v>
      </c>
      <c r="C11" s="127">
        <v>25766205.839804288</v>
      </c>
      <c r="D11" s="93">
        <v>3331</v>
      </c>
      <c r="E11" s="93">
        <v>323</v>
      </c>
      <c r="F11" s="93">
        <v>26</v>
      </c>
      <c r="G11" s="93">
        <v>4</v>
      </c>
      <c r="H11" s="93">
        <v>4</v>
      </c>
      <c r="I11" s="93">
        <v>6</v>
      </c>
      <c r="J11" s="252">
        <f t="shared" si="0"/>
        <v>3694</v>
      </c>
      <c r="K11" s="93">
        <v>3032</v>
      </c>
      <c r="L11" s="93">
        <v>34</v>
      </c>
      <c r="M11" s="93">
        <v>1</v>
      </c>
      <c r="N11" s="93">
        <v>2</v>
      </c>
      <c r="O11" s="93">
        <v>8</v>
      </c>
      <c r="P11" s="93">
        <v>0</v>
      </c>
      <c r="Q11" s="252">
        <f t="shared" si="17"/>
        <v>3077</v>
      </c>
      <c r="R11" s="93">
        <v>3471</v>
      </c>
      <c r="S11" s="93">
        <v>35</v>
      </c>
      <c r="T11" s="93">
        <v>1</v>
      </c>
      <c r="U11" s="93">
        <v>1</v>
      </c>
      <c r="V11" s="93">
        <v>3</v>
      </c>
      <c r="W11" s="93">
        <v>0</v>
      </c>
      <c r="X11" s="252">
        <f t="shared" si="1"/>
        <v>3511</v>
      </c>
      <c r="Y11" s="252">
        <f t="shared" si="2"/>
        <v>10282</v>
      </c>
      <c r="Z11" s="281">
        <f t="shared" si="3"/>
        <v>9834</v>
      </c>
      <c r="AA11" s="281">
        <f t="shared" si="18"/>
        <v>448</v>
      </c>
      <c r="AB11" s="93">
        <v>493</v>
      </c>
      <c r="AC11" s="93">
        <v>371</v>
      </c>
      <c r="AD11" s="93">
        <v>683</v>
      </c>
      <c r="AE11" s="93">
        <v>802</v>
      </c>
      <c r="AF11" s="93">
        <v>991</v>
      </c>
      <c r="AG11" s="93">
        <v>1396</v>
      </c>
      <c r="AH11" s="93">
        <v>632</v>
      </c>
      <c r="AI11" s="93">
        <v>796</v>
      </c>
      <c r="AJ11" s="93">
        <v>491</v>
      </c>
      <c r="AK11" s="93">
        <v>596</v>
      </c>
      <c r="AL11" s="93">
        <v>488</v>
      </c>
      <c r="AM11" s="93">
        <v>542</v>
      </c>
      <c r="AN11" s="93">
        <v>529</v>
      </c>
      <c r="AO11" s="93">
        <v>493</v>
      </c>
      <c r="AP11" s="93">
        <v>539</v>
      </c>
      <c r="AQ11" s="93">
        <v>384</v>
      </c>
      <c r="AR11" s="133">
        <f t="shared" si="19"/>
        <v>4846</v>
      </c>
      <c r="AS11" s="133">
        <f t="shared" si="4"/>
        <v>5380</v>
      </c>
      <c r="AT11" s="133">
        <f t="shared" si="20"/>
        <v>10226</v>
      </c>
      <c r="AU11" s="134">
        <f t="shared" si="5"/>
        <v>10226</v>
      </c>
      <c r="AV11" s="97">
        <v>6080</v>
      </c>
      <c r="AW11" s="100">
        <v>3315</v>
      </c>
      <c r="AX11" s="100">
        <v>0</v>
      </c>
      <c r="AY11" s="100">
        <v>1397</v>
      </c>
      <c r="AZ11" s="100">
        <v>39</v>
      </c>
      <c r="BA11" s="257">
        <f t="shared" si="6"/>
        <v>39.392683824329403</v>
      </c>
      <c r="BB11" s="257">
        <f t="shared" si="7"/>
        <v>53.965440850686754</v>
      </c>
      <c r="BC11" s="257">
        <f t="shared" si="8"/>
        <v>58.364182090349516</v>
      </c>
      <c r="BD11" s="257">
        <f t="shared" si="9"/>
        <v>4.3571289632367245</v>
      </c>
      <c r="BE11" s="257">
        <f t="shared" si="10"/>
        <v>56.725464707034327</v>
      </c>
      <c r="BF11" s="257">
        <f t="shared" si="11"/>
        <v>158.7505752857507</v>
      </c>
      <c r="BG11" s="258">
        <f t="shared" si="21"/>
        <v>54.523026315789465</v>
      </c>
      <c r="BI11">
        <f t="shared" si="12"/>
        <v>7</v>
      </c>
      <c r="BJ11">
        <f t="shared" si="12"/>
        <v>15</v>
      </c>
      <c r="BK11">
        <f t="shared" si="12"/>
        <v>6</v>
      </c>
      <c r="BL11">
        <f t="shared" si="13"/>
        <v>28</v>
      </c>
      <c r="BW11" s="108" t="s">
        <v>71</v>
      </c>
      <c r="BX11" s="269">
        <f t="shared" si="14"/>
        <v>3654</v>
      </c>
      <c r="BY11" s="270">
        <f t="shared" si="22"/>
        <v>0.35732446704478782</v>
      </c>
      <c r="BZ11" s="1">
        <f t="shared" si="15"/>
        <v>3066</v>
      </c>
      <c r="CA11" s="270">
        <f t="shared" si="23"/>
        <v>0.29982397809505185</v>
      </c>
      <c r="CB11" s="1">
        <f t="shared" si="16"/>
        <v>3506</v>
      </c>
      <c r="CC11" s="270">
        <f t="shared" si="24"/>
        <v>0.34285155486016039</v>
      </c>
      <c r="CD11" s="283">
        <f t="shared" si="25"/>
        <v>2349</v>
      </c>
    </row>
    <row r="12" spans="1:82" ht="33.75" customHeight="1" thickBot="1" x14ac:dyDescent="0.3">
      <c r="A12" s="50">
        <v>6</v>
      </c>
      <c r="B12" s="108" t="s">
        <v>22</v>
      </c>
      <c r="C12" s="127">
        <v>99866254.788628608</v>
      </c>
      <c r="D12" s="93">
        <v>19589</v>
      </c>
      <c r="E12" s="93">
        <v>1427</v>
      </c>
      <c r="F12" s="93">
        <v>125</v>
      </c>
      <c r="G12" s="93">
        <v>164</v>
      </c>
      <c r="H12" s="93">
        <v>147</v>
      </c>
      <c r="I12" s="93">
        <v>18</v>
      </c>
      <c r="J12" s="252">
        <f t="shared" si="0"/>
        <v>21470</v>
      </c>
      <c r="K12" s="93">
        <v>22797</v>
      </c>
      <c r="L12" s="93">
        <v>636</v>
      </c>
      <c r="M12" s="93">
        <v>22</v>
      </c>
      <c r="N12" s="93">
        <v>55</v>
      </c>
      <c r="O12" s="93">
        <v>148</v>
      </c>
      <c r="P12" s="93">
        <v>25</v>
      </c>
      <c r="Q12" s="252">
        <f t="shared" si="17"/>
        <v>23683</v>
      </c>
      <c r="R12" s="93">
        <v>8392</v>
      </c>
      <c r="S12" s="93">
        <v>165</v>
      </c>
      <c r="T12" s="93">
        <v>13</v>
      </c>
      <c r="U12" s="93">
        <v>36</v>
      </c>
      <c r="V12" s="93">
        <v>100</v>
      </c>
      <c r="W12" s="93">
        <v>12</v>
      </c>
      <c r="X12" s="252">
        <f t="shared" si="1"/>
        <v>8718</v>
      </c>
      <c r="Y12" s="252">
        <f t="shared" si="2"/>
        <v>53871</v>
      </c>
      <c r="Z12" s="281">
        <f t="shared" si="3"/>
        <v>50778</v>
      </c>
      <c r="AA12" s="281">
        <f t="shared" si="18"/>
        <v>3093</v>
      </c>
      <c r="AB12" s="93">
        <v>352</v>
      </c>
      <c r="AC12" s="93">
        <v>247</v>
      </c>
      <c r="AD12" s="93">
        <v>1149</v>
      </c>
      <c r="AE12" s="93">
        <v>1763</v>
      </c>
      <c r="AF12" s="93">
        <v>4727</v>
      </c>
      <c r="AG12" s="93">
        <v>5764</v>
      </c>
      <c r="AH12" s="93">
        <v>4387</v>
      </c>
      <c r="AI12" s="93">
        <v>4691</v>
      </c>
      <c r="AJ12" s="93">
        <v>4094</v>
      </c>
      <c r="AK12" s="93">
        <v>4277</v>
      </c>
      <c r="AL12" s="93">
        <v>4667</v>
      </c>
      <c r="AM12" s="93">
        <v>3785</v>
      </c>
      <c r="AN12" s="93">
        <v>3935</v>
      </c>
      <c r="AO12" s="93">
        <v>2946</v>
      </c>
      <c r="AP12" s="93">
        <v>3959</v>
      </c>
      <c r="AQ12" s="93">
        <v>2263</v>
      </c>
      <c r="AR12" s="133">
        <f t="shared" si="19"/>
        <v>27270</v>
      </c>
      <c r="AS12" s="133">
        <f t="shared" si="4"/>
        <v>25736</v>
      </c>
      <c r="AT12" s="133">
        <f t="shared" si="20"/>
        <v>53006</v>
      </c>
      <c r="AU12" s="134">
        <f t="shared" si="5"/>
        <v>53006</v>
      </c>
      <c r="AV12" s="94">
        <v>167431</v>
      </c>
      <c r="AW12" s="94">
        <v>21935</v>
      </c>
      <c r="AX12" s="94">
        <v>58918</v>
      </c>
      <c r="AY12" s="94">
        <v>25357</v>
      </c>
      <c r="AZ12" s="94">
        <v>376</v>
      </c>
      <c r="BA12" s="257">
        <f t="shared" si="6"/>
        <v>58.455959824804637</v>
      </c>
      <c r="BB12" s="257">
        <f t="shared" si="7"/>
        <v>46.543972714991249</v>
      </c>
      <c r="BC12" s="257">
        <f t="shared" si="8"/>
        <v>78.054394014259017</v>
      </c>
      <c r="BD12" s="257">
        <f t="shared" si="9"/>
        <v>5.7414935679679235</v>
      </c>
      <c r="BE12" s="257">
        <f t="shared" si="10"/>
        <v>84.176582147718676</v>
      </c>
      <c r="BF12" s="257">
        <f t="shared" si="11"/>
        <v>212.30795171878455</v>
      </c>
      <c r="BG12" s="258">
        <f t="shared" si="21"/>
        <v>13.100919184619336</v>
      </c>
      <c r="BI12">
        <f t="shared" si="12"/>
        <v>255</v>
      </c>
      <c r="BJ12">
        <f t="shared" si="12"/>
        <v>395</v>
      </c>
      <c r="BK12">
        <f t="shared" si="12"/>
        <v>55</v>
      </c>
      <c r="BL12">
        <f t="shared" si="13"/>
        <v>705</v>
      </c>
      <c r="BW12" s="108" t="s">
        <v>22</v>
      </c>
      <c r="BX12" s="269">
        <f t="shared" si="14"/>
        <v>21016</v>
      </c>
      <c r="BY12" s="270">
        <f t="shared" si="22"/>
        <v>0.39648341697166356</v>
      </c>
      <c r="BZ12" s="1">
        <f t="shared" si="15"/>
        <v>23433</v>
      </c>
      <c r="CA12" s="270">
        <f t="shared" si="23"/>
        <v>0.44208202844960948</v>
      </c>
      <c r="CB12" s="1">
        <f t="shared" si="16"/>
        <v>8557</v>
      </c>
      <c r="CC12" s="270">
        <f t="shared" si="24"/>
        <v>0.16143455457872694</v>
      </c>
      <c r="CD12" s="283">
        <f t="shared" si="25"/>
        <v>3511</v>
      </c>
    </row>
    <row r="13" spans="1:82" ht="33.75" customHeight="1" thickBot="1" x14ac:dyDescent="0.3">
      <c r="A13" s="50">
        <v>7</v>
      </c>
      <c r="B13" s="108" t="s">
        <v>23</v>
      </c>
      <c r="C13" s="127">
        <v>44812325.896799996</v>
      </c>
      <c r="D13" s="93">
        <v>6913</v>
      </c>
      <c r="E13" s="93">
        <v>661</v>
      </c>
      <c r="F13" s="93">
        <v>127</v>
      </c>
      <c r="G13" s="93">
        <v>98</v>
      </c>
      <c r="H13" s="93">
        <v>512</v>
      </c>
      <c r="I13" s="93">
        <v>1</v>
      </c>
      <c r="J13" s="252">
        <f t="shared" si="0"/>
        <v>8312</v>
      </c>
      <c r="K13" s="93">
        <v>6048</v>
      </c>
      <c r="L13" s="93">
        <v>132</v>
      </c>
      <c r="M13" s="93">
        <v>4</v>
      </c>
      <c r="N13" s="93">
        <v>20</v>
      </c>
      <c r="O13" s="93">
        <v>298</v>
      </c>
      <c r="P13" s="93">
        <v>2</v>
      </c>
      <c r="Q13" s="252">
        <f t="shared" si="17"/>
        <v>6504</v>
      </c>
      <c r="R13" s="93">
        <v>2814</v>
      </c>
      <c r="S13" s="93">
        <v>90</v>
      </c>
      <c r="T13" s="93">
        <v>1</v>
      </c>
      <c r="U13" s="93">
        <v>10</v>
      </c>
      <c r="V13" s="93">
        <v>105</v>
      </c>
      <c r="W13" s="93">
        <v>1</v>
      </c>
      <c r="X13" s="252">
        <f t="shared" si="1"/>
        <v>3021</v>
      </c>
      <c r="Y13" s="252">
        <f t="shared" si="2"/>
        <v>17837</v>
      </c>
      <c r="Z13" s="281">
        <f t="shared" si="3"/>
        <v>15775</v>
      </c>
      <c r="AA13" s="281">
        <f t="shared" si="18"/>
        <v>2062</v>
      </c>
      <c r="AB13" s="93">
        <v>579</v>
      </c>
      <c r="AC13" s="93">
        <v>482</v>
      </c>
      <c r="AD13" s="93">
        <v>581</v>
      </c>
      <c r="AE13" s="93">
        <v>827</v>
      </c>
      <c r="AF13" s="93">
        <v>1752</v>
      </c>
      <c r="AG13" s="93">
        <v>2196</v>
      </c>
      <c r="AH13" s="93">
        <v>1432</v>
      </c>
      <c r="AI13" s="93">
        <v>1480</v>
      </c>
      <c r="AJ13" s="93">
        <v>1183</v>
      </c>
      <c r="AK13" s="93">
        <v>1077</v>
      </c>
      <c r="AL13" s="93">
        <v>1262</v>
      </c>
      <c r="AM13" s="93">
        <v>853</v>
      </c>
      <c r="AN13" s="93">
        <v>1095</v>
      </c>
      <c r="AO13" s="93">
        <v>675</v>
      </c>
      <c r="AP13" s="93">
        <v>739</v>
      </c>
      <c r="AQ13" s="93">
        <v>445</v>
      </c>
      <c r="AR13" s="133">
        <f t="shared" si="19"/>
        <v>8623</v>
      </c>
      <c r="AS13" s="133">
        <f t="shared" si="4"/>
        <v>8035</v>
      </c>
      <c r="AT13" s="133">
        <f t="shared" si="20"/>
        <v>16658</v>
      </c>
      <c r="AU13" s="134">
        <f t="shared" si="5"/>
        <v>16658</v>
      </c>
      <c r="AV13" s="94">
        <v>2270</v>
      </c>
      <c r="AW13" s="94">
        <v>312</v>
      </c>
      <c r="AX13" s="94">
        <v>1048</v>
      </c>
      <c r="AY13" s="94">
        <v>68</v>
      </c>
      <c r="AZ13" s="94">
        <v>10</v>
      </c>
      <c r="BA13" s="257">
        <f t="shared" si="6"/>
        <v>46.948888431589431</v>
      </c>
      <c r="BB13" s="257">
        <f t="shared" si="7"/>
        <v>51.120410367170621</v>
      </c>
      <c r="BC13" s="257">
        <f t="shared" si="8"/>
        <v>54.665894557547887</v>
      </c>
      <c r="BD13" s="257">
        <f t="shared" si="9"/>
        <v>11.56023995066435</v>
      </c>
      <c r="BE13" s="257">
        <f t="shared" si="10"/>
        <v>67.606399341488782</v>
      </c>
      <c r="BF13" s="257">
        <f t="shared" si="11"/>
        <v>148.69123319653028</v>
      </c>
      <c r="BG13" s="258">
        <f t="shared" si="21"/>
        <v>13.744493392070483</v>
      </c>
      <c r="BI13">
        <f t="shared" si="12"/>
        <v>128</v>
      </c>
      <c r="BJ13">
        <f t="shared" si="12"/>
        <v>915</v>
      </c>
      <c r="BK13">
        <f t="shared" si="12"/>
        <v>4</v>
      </c>
      <c r="BL13">
        <f t="shared" si="13"/>
        <v>1047</v>
      </c>
      <c r="BW13" s="108" t="s">
        <v>23</v>
      </c>
      <c r="BX13" s="269">
        <f t="shared" si="14"/>
        <v>7574</v>
      </c>
      <c r="BY13" s="270">
        <f t="shared" si="22"/>
        <v>0.45467643174450717</v>
      </c>
      <c r="BZ13" s="1">
        <f t="shared" si="15"/>
        <v>6180</v>
      </c>
      <c r="CA13" s="270">
        <f t="shared" si="23"/>
        <v>0.37099291631648457</v>
      </c>
      <c r="CB13" s="1">
        <f t="shared" si="16"/>
        <v>2904</v>
      </c>
      <c r="CC13" s="270">
        <f t="shared" si="24"/>
        <v>0.17433065193900829</v>
      </c>
      <c r="CD13" s="283">
        <f t="shared" si="25"/>
        <v>2469</v>
      </c>
    </row>
    <row r="14" spans="1:82" ht="33.75" customHeight="1" thickBot="1" x14ac:dyDescent="0.3">
      <c r="A14" s="106">
        <v>8</v>
      </c>
      <c r="B14" s="110" t="s">
        <v>24</v>
      </c>
      <c r="C14" s="129">
        <v>1175585.0385543455</v>
      </c>
      <c r="D14" s="101">
        <v>159</v>
      </c>
      <c r="E14" s="101">
        <v>6</v>
      </c>
      <c r="F14" s="101">
        <v>0</v>
      </c>
      <c r="G14" s="101">
        <v>1</v>
      </c>
      <c r="H14" s="101">
        <v>3</v>
      </c>
      <c r="I14" s="101">
        <v>0</v>
      </c>
      <c r="J14" s="253">
        <f t="shared" si="0"/>
        <v>169</v>
      </c>
      <c r="K14" s="101">
        <v>146</v>
      </c>
      <c r="L14" s="101">
        <v>10</v>
      </c>
      <c r="M14" s="101">
        <v>0</v>
      </c>
      <c r="N14" s="101">
        <v>1</v>
      </c>
      <c r="O14" s="101">
        <v>0</v>
      </c>
      <c r="P14" s="101">
        <v>0</v>
      </c>
      <c r="Q14" s="253">
        <f t="shared" si="17"/>
        <v>157</v>
      </c>
      <c r="R14" s="101">
        <v>237</v>
      </c>
      <c r="S14" s="101">
        <v>3</v>
      </c>
      <c r="T14" s="101">
        <v>1</v>
      </c>
      <c r="U14" s="101">
        <v>6</v>
      </c>
      <c r="V14" s="101">
        <v>8</v>
      </c>
      <c r="W14" s="101">
        <v>0</v>
      </c>
      <c r="X14" s="253">
        <f t="shared" si="1"/>
        <v>255</v>
      </c>
      <c r="Y14" s="253">
        <f t="shared" si="2"/>
        <v>581</v>
      </c>
      <c r="Z14" s="281">
        <f t="shared" si="3"/>
        <v>542</v>
      </c>
      <c r="AA14" s="281">
        <f t="shared" si="18"/>
        <v>39</v>
      </c>
      <c r="AB14" s="101">
        <v>18</v>
      </c>
      <c r="AC14" s="101">
        <v>3</v>
      </c>
      <c r="AD14" s="101">
        <v>15</v>
      </c>
      <c r="AE14" s="101">
        <v>29</v>
      </c>
      <c r="AF14" s="101">
        <v>62</v>
      </c>
      <c r="AG14" s="101">
        <v>68</v>
      </c>
      <c r="AH14" s="101">
        <v>67</v>
      </c>
      <c r="AI14" s="101">
        <v>52</v>
      </c>
      <c r="AJ14" s="101">
        <v>39</v>
      </c>
      <c r="AK14" s="101">
        <v>45</v>
      </c>
      <c r="AL14" s="101">
        <v>35</v>
      </c>
      <c r="AM14" s="101">
        <v>28</v>
      </c>
      <c r="AN14" s="101">
        <v>35</v>
      </c>
      <c r="AO14" s="101">
        <v>25</v>
      </c>
      <c r="AP14" s="101">
        <v>23</v>
      </c>
      <c r="AQ14" s="101">
        <v>17</v>
      </c>
      <c r="AR14" s="135">
        <f t="shared" si="19"/>
        <v>294</v>
      </c>
      <c r="AS14" s="135">
        <f t="shared" si="4"/>
        <v>267</v>
      </c>
      <c r="AT14" s="135">
        <f t="shared" si="20"/>
        <v>561</v>
      </c>
      <c r="AU14" s="136">
        <f t="shared" si="5"/>
        <v>561</v>
      </c>
      <c r="AV14" s="102">
        <v>2399</v>
      </c>
      <c r="AW14" s="102">
        <v>199</v>
      </c>
      <c r="AX14" s="102">
        <v>109</v>
      </c>
      <c r="AY14" s="102">
        <v>241</v>
      </c>
      <c r="AZ14" s="102">
        <v>7</v>
      </c>
      <c r="BA14" s="259">
        <f t="shared" si="6"/>
        <v>38.987680031804459</v>
      </c>
      <c r="BB14" s="259">
        <f t="shared" si="7"/>
        <v>50.613496932515332</v>
      </c>
      <c r="BC14" s="259">
        <f t="shared" si="8"/>
        <v>70.177824057248031</v>
      </c>
      <c r="BD14" s="259">
        <f t="shared" si="9"/>
        <v>6.7125645438898456</v>
      </c>
      <c r="BE14" s="259">
        <f t="shared" si="10"/>
        <v>56.142259245798428</v>
      </c>
      <c r="BF14" s="259">
        <f t="shared" si="11"/>
        <v>190.88368143571466</v>
      </c>
      <c r="BG14" s="260">
        <f t="shared" si="21"/>
        <v>8.2951229679032927</v>
      </c>
      <c r="BI14">
        <f t="shared" si="12"/>
        <v>8</v>
      </c>
      <c r="BJ14">
        <f t="shared" si="12"/>
        <v>11</v>
      </c>
      <c r="BK14">
        <f t="shared" si="12"/>
        <v>0</v>
      </c>
      <c r="BL14">
        <f t="shared" si="13"/>
        <v>19</v>
      </c>
      <c r="BW14" s="110" t="s">
        <v>24</v>
      </c>
      <c r="BX14" s="269">
        <f t="shared" si="14"/>
        <v>165</v>
      </c>
      <c r="BY14" s="270">
        <f t="shared" si="22"/>
        <v>0.29411764705882354</v>
      </c>
      <c r="BZ14" s="1">
        <f t="shared" si="15"/>
        <v>156</v>
      </c>
      <c r="CA14" s="270">
        <f t="shared" si="23"/>
        <v>0.27807486631016043</v>
      </c>
      <c r="CB14" s="1">
        <f t="shared" si="16"/>
        <v>240</v>
      </c>
      <c r="CC14" s="270">
        <f t="shared" si="24"/>
        <v>0.42780748663101603</v>
      </c>
      <c r="CD14" s="283">
        <f t="shared" si="25"/>
        <v>65</v>
      </c>
    </row>
    <row r="15" spans="1:82" ht="50.25" customHeight="1" thickBot="1" x14ac:dyDescent="0.3">
      <c r="A15" s="342" t="s">
        <v>17</v>
      </c>
      <c r="B15" s="342"/>
      <c r="C15" s="250">
        <f t="shared" ref="C15:I15" si="26">SUM(C7:C14)</f>
        <v>192903318.23942938</v>
      </c>
      <c r="D15" s="119">
        <f t="shared" si="26"/>
        <v>31755</v>
      </c>
      <c r="E15" s="119">
        <f t="shared" si="26"/>
        <v>2543</v>
      </c>
      <c r="F15" s="119">
        <f t="shared" si="26"/>
        <v>298</v>
      </c>
      <c r="G15" s="119">
        <f t="shared" si="26"/>
        <v>278</v>
      </c>
      <c r="H15" s="119">
        <f t="shared" si="26"/>
        <v>715</v>
      </c>
      <c r="I15" s="119">
        <f t="shared" si="26"/>
        <v>30</v>
      </c>
      <c r="J15" s="251">
        <f t="shared" si="0"/>
        <v>35619</v>
      </c>
      <c r="K15" s="119">
        <f t="shared" ref="K15:P15" si="27">SUM(K7:K14)</f>
        <v>34066</v>
      </c>
      <c r="L15" s="119">
        <f t="shared" si="27"/>
        <v>832</v>
      </c>
      <c r="M15" s="119">
        <f t="shared" si="27"/>
        <v>27</v>
      </c>
      <c r="N15" s="119">
        <f t="shared" si="27"/>
        <v>78</v>
      </c>
      <c r="O15" s="119">
        <f t="shared" si="27"/>
        <v>477</v>
      </c>
      <c r="P15" s="119">
        <f t="shared" si="27"/>
        <v>29</v>
      </c>
      <c r="Q15" s="254">
        <f t="shared" si="17"/>
        <v>35509</v>
      </c>
      <c r="R15" s="119">
        <f t="shared" ref="R15:W15" si="28">SUM(R7:R14)</f>
        <v>16234</v>
      </c>
      <c r="S15" s="119">
        <f t="shared" si="28"/>
        <v>305</v>
      </c>
      <c r="T15" s="119">
        <f t="shared" si="28"/>
        <v>16</v>
      </c>
      <c r="U15" s="119">
        <f t="shared" si="28"/>
        <v>53</v>
      </c>
      <c r="V15" s="119">
        <f t="shared" si="28"/>
        <v>243</v>
      </c>
      <c r="W15" s="119">
        <f t="shared" si="28"/>
        <v>19</v>
      </c>
      <c r="X15" s="254">
        <f t="shared" si="1"/>
        <v>16870</v>
      </c>
      <c r="Y15" s="254">
        <f>SUM(Y7:Y14)</f>
        <v>87998</v>
      </c>
      <c r="Z15" s="281">
        <f t="shared" si="3"/>
        <v>82055</v>
      </c>
      <c r="AA15" s="281">
        <f t="shared" si="18"/>
        <v>5943</v>
      </c>
      <c r="AB15" s="119">
        <f t="shared" ref="AB15:AQ15" si="29">SUM(AB7:AB14)</f>
        <v>1674</v>
      </c>
      <c r="AC15" s="119">
        <f t="shared" si="29"/>
        <v>1269</v>
      </c>
      <c r="AD15" s="119">
        <f t="shared" si="29"/>
        <v>2601</v>
      </c>
      <c r="AE15" s="119">
        <f t="shared" si="29"/>
        <v>3642</v>
      </c>
      <c r="AF15" s="119">
        <f t="shared" si="29"/>
        <v>7946</v>
      </c>
      <c r="AG15" s="119">
        <f t="shared" si="29"/>
        <v>9964</v>
      </c>
      <c r="AH15" s="119">
        <f t="shared" si="29"/>
        <v>6873</v>
      </c>
      <c r="AI15" s="119">
        <f t="shared" si="29"/>
        <v>7496</v>
      </c>
      <c r="AJ15" s="119">
        <f t="shared" si="29"/>
        <v>6042</v>
      </c>
      <c r="AK15" s="119">
        <f t="shared" si="29"/>
        <v>6380</v>
      </c>
      <c r="AL15" s="119">
        <f t="shared" si="29"/>
        <v>6748</v>
      </c>
      <c r="AM15" s="119">
        <f t="shared" si="29"/>
        <v>5564</v>
      </c>
      <c r="AN15" s="119">
        <f t="shared" si="29"/>
        <v>5938</v>
      </c>
      <c r="AO15" s="119">
        <f t="shared" si="29"/>
        <v>4496</v>
      </c>
      <c r="AP15" s="119">
        <f t="shared" si="29"/>
        <v>5682</v>
      </c>
      <c r="AQ15" s="119">
        <f t="shared" si="29"/>
        <v>3420</v>
      </c>
      <c r="AR15" s="137">
        <f t="shared" si="19"/>
        <v>43504</v>
      </c>
      <c r="AS15" s="137">
        <f t="shared" si="4"/>
        <v>42231</v>
      </c>
      <c r="AT15" s="137">
        <f t="shared" si="20"/>
        <v>85735</v>
      </c>
      <c r="AU15" s="138">
        <f t="shared" si="5"/>
        <v>85735</v>
      </c>
      <c r="AV15" s="119">
        <f>SUM(AV7:AV14)</f>
        <v>199755</v>
      </c>
      <c r="AW15" s="120">
        <f>SUM(AW7:AW14)</f>
        <v>27746</v>
      </c>
      <c r="AX15" s="120">
        <f>SUM(AX7:AX14)</f>
        <v>662216</v>
      </c>
      <c r="AY15" s="120">
        <f>SUM(AY7:AY14)</f>
        <v>35025</v>
      </c>
      <c r="AZ15" s="120">
        <f>SUM(AZ7:AZ14)</f>
        <v>614</v>
      </c>
      <c r="BA15" s="261">
        <f t="shared" si="6"/>
        <v>49.388586516677449</v>
      </c>
      <c r="BB15" s="262">
        <f t="shared" si="7"/>
        <v>48.220110223821841</v>
      </c>
      <c r="BC15" s="263">
        <f t="shared" si="8"/>
        <v>65.359623413243213</v>
      </c>
      <c r="BD15" s="264">
        <f t="shared" si="9"/>
        <v>6.7535625809677491</v>
      </c>
      <c r="BE15" s="261">
        <f t="shared" si="10"/>
        <v>71.119564584015535</v>
      </c>
      <c r="BF15" s="261">
        <f t="shared" si="11"/>
        <v>177.77817568402156</v>
      </c>
      <c r="BG15" s="265">
        <f t="shared" si="21"/>
        <v>13.890015268704161</v>
      </c>
      <c r="BI15">
        <f>SUM(BI7:BI14)</f>
        <v>409</v>
      </c>
      <c r="BJ15">
        <f>SUM(BJ7:BJ14)</f>
        <v>1435</v>
      </c>
      <c r="BK15">
        <f>SUM(BK7:BK14)</f>
        <v>78</v>
      </c>
      <c r="BL15">
        <f t="shared" si="13"/>
        <v>1922</v>
      </c>
      <c r="BX15" s="269">
        <f t="shared" si="14"/>
        <v>34298</v>
      </c>
      <c r="BY15" s="270">
        <f t="shared" si="22"/>
        <v>0.40004665539161371</v>
      </c>
      <c r="BZ15" s="1">
        <f t="shared" si="15"/>
        <v>34898</v>
      </c>
      <c r="CA15" s="270">
        <f t="shared" si="23"/>
        <v>0.4070449641336677</v>
      </c>
      <c r="CB15" s="1">
        <f t="shared" si="16"/>
        <v>16539</v>
      </c>
      <c r="CC15" s="270">
        <f t="shared" si="24"/>
        <v>0.19290838047471862</v>
      </c>
      <c r="CD15" s="283">
        <f>AB15+AC15+AD15+AE15</f>
        <v>9186</v>
      </c>
    </row>
    <row r="16" spans="1:82" ht="15.75" customHeight="1" x14ac:dyDescent="0.25">
      <c r="AU16" s="249">
        <f>AU15-AT15</f>
        <v>0</v>
      </c>
    </row>
    <row r="17" spans="1:82" ht="15.75" customHeight="1" x14ac:dyDescent="0.25">
      <c r="E17" s="268">
        <f>(D15+E15)/AU15</f>
        <v>0.40004665539161371</v>
      </c>
      <c r="H17">
        <f>D15+E15+I15+K15+L15+P15+R15+S15+W15</f>
        <v>85813</v>
      </c>
      <c r="I17" s="267"/>
      <c r="S17">
        <f>Y13-AU13</f>
        <v>1179</v>
      </c>
      <c r="Y17">
        <v>87994</v>
      </c>
      <c r="AT17">
        <v>85732</v>
      </c>
      <c r="AU17" s="266"/>
    </row>
    <row r="18" spans="1:82" ht="15.75" customHeight="1" x14ac:dyDescent="0.25">
      <c r="E18" s="268">
        <f>(K15+L15)/AU15</f>
        <v>0.4070449641336677</v>
      </c>
      <c r="I18" s="267"/>
      <c r="Y18">
        <f>Y15-Y17</f>
        <v>4</v>
      </c>
      <c r="AT18">
        <f>AT15-AT17</f>
        <v>3</v>
      </c>
      <c r="AU18" s="266"/>
    </row>
    <row r="19" spans="1:82" ht="15.75" customHeight="1" x14ac:dyDescent="0.25">
      <c r="E19" s="268">
        <f>(R15+S15)/AU15</f>
        <v>0.19290838047471862</v>
      </c>
      <c r="I19" s="267"/>
      <c r="AU19" s="266"/>
    </row>
    <row r="20" spans="1:82" ht="15.75" customHeight="1" x14ac:dyDescent="0.25">
      <c r="AU20" s="266"/>
    </row>
    <row r="21" spans="1:82" ht="15.75" customHeight="1" x14ac:dyDescent="0.25">
      <c r="AU21" s="266"/>
    </row>
    <row r="22" spans="1:82" ht="16.5" thickBot="1" x14ac:dyDescent="0.3">
      <c r="H22" s="143"/>
    </row>
    <row r="23" spans="1:82" ht="15.75" customHeight="1" thickBot="1" x14ac:dyDescent="0.3">
      <c r="A23" s="370" t="s">
        <v>17</v>
      </c>
      <c r="B23" s="370"/>
      <c r="C23" s="370"/>
      <c r="D23" s="371" t="s">
        <v>27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275"/>
      <c r="AA23" s="275"/>
      <c r="AB23" s="359"/>
      <c r="AC23" s="359"/>
      <c r="AD23" s="359"/>
      <c r="AE23" s="359"/>
      <c r="AF23" s="359"/>
      <c r="AG23" s="359"/>
      <c r="AH23" s="359"/>
      <c r="AI23" s="359"/>
      <c r="AJ23" s="359"/>
      <c r="AK23" s="359"/>
      <c r="AL23" s="359"/>
      <c r="AM23" s="359"/>
      <c r="AN23" s="359"/>
      <c r="AO23" s="359"/>
      <c r="AP23" s="359"/>
      <c r="AQ23" s="359"/>
      <c r="AR23" s="359"/>
      <c r="AS23" s="359"/>
      <c r="AT23" s="359"/>
      <c r="AU23" s="359"/>
      <c r="AV23" s="359" t="s">
        <v>28</v>
      </c>
      <c r="AW23" s="359"/>
      <c r="AX23" s="359" t="s">
        <v>29</v>
      </c>
      <c r="AY23" s="359"/>
      <c r="AZ23" s="359"/>
      <c r="BA23" s="360" t="s">
        <v>30</v>
      </c>
      <c r="BB23" s="360" t="s">
        <v>31</v>
      </c>
      <c r="BC23" s="360" t="s">
        <v>32</v>
      </c>
      <c r="BD23" s="350" t="s">
        <v>33</v>
      </c>
      <c r="BE23" s="350" t="s">
        <v>34</v>
      </c>
      <c r="BF23" s="350" t="s">
        <v>35</v>
      </c>
      <c r="BG23" s="350" t="s">
        <v>36</v>
      </c>
    </row>
    <row r="24" spans="1:82" ht="15.75" customHeight="1" thickBot="1" x14ac:dyDescent="0.3">
      <c r="A24" s="370"/>
      <c r="B24" s="370"/>
      <c r="C24" s="370"/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  <c r="V24" s="371"/>
      <c r="W24" s="371"/>
      <c r="X24" s="371"/>
      <c r="Y24" s="371"/>
      <c r="Z24" s="275"/>
      <c r="AA24" s="275"/>
      <c r="AB24" s="359"/>
      <c r="AC24" s="359"/>
      <c r="AD24" s="359"/>
      <c r="AE24" s="359"/>
      <c r="AF24" s="359"/>
      <c r="AG24" s="359"/>
      <c r="AH24" s="359"/>
      <c r="AI24" s="359"/>
      <c r="AJ24" s="359"/>
      <c r="AK24" s="359"/>
      <c r="AL24" s="359"/>
      <c r="AM24" s="359"/>
      <c r="AN24" s="359"/>
      <c r="AO24" s="359"/>
      <c r="AP24" s="359"/>
      <c r="AQ24" s="359"/>
      <c r="AR24" s="359"/>
      <c r="AS24" s="359"/>
      <c r="AT24" s="359"/>
      <c r="AU24" s="359"/>
      <c r="AV24" s="359"/>
      <c r="AW24" s="359"/>
      <c r="AX24" s="359"/>
      <c r="AY24" s="359"/>
      <c r="AZ24" s="359"/>
      <c r="BA24" s="360"/>
      <c r="BB24" s="360"/>
      <c r="BC24" s="360"/>
      <c r="BD24" s="350"/>
      <c r="BE24" s="350"/>
      <c r="BF24" s="350"/>
      <c r="BG24" s="350"/>
    </row>
    <row r="25" spans="1:82" s="271" customFormat="1" ht="24.75" customHeight="1" thickBot="1" x14ac:dyDescent="0.3">
      <c r="A25" s="342" t="s">
        <v>78</v>
      </c>
      <c r="B25" s="342"/>
      <c r="C25" s="342"/>
      <c r="D25" s="364" t="s">
        <v>37</v>
      </c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5" t="s">
        <v>25</v>
      </c>
      <c r="S25" s="365"/>
      <c r="T25" s="365"/>
      <c r="U25" s="365"/>
      <c r="V25" s="365"/>
      <c r="W25" s="365"/>
      <c r="X25" s="365"/>
      <c r="Y25" s="346" t="s">
        <v>38</v>
      </c>
      <c r="Z25" s="273"/>
      <c r="AA25" s="273"/>
      <c r="AB25" s="366" t="s">
        <v>39</v>
      </c>
      <c r="AC25" s="366"/>
      <c r="AD25" s="366"/>
      <c r="AE25" s="366"/>
      <c r="AF25" s="366"/>
      <c r="AG25" s="366"/>
      <c r="AH25" s="366"/>
      <c r="AI25" s="366"/>
      <c r="AJ25" s="366"/>
      <c r="AK25" s="366"/>
      <c r="AL25" s="366"/>
      <c r="AM25" s="366"/>
      <c r="AN25" s="366"/>
      <c r="AO25" s="366"/>
      <c r="AP25" s="366"/>
      <c r="AQ25" s="366"/>
      <c r="AR25" s="366"/>
      <c r="AS25" s="366"/>
      <c r="AT25" s="366"/>
      <c r="AU25" s="359"/>
      <c r="AV25" s="359"/>
      <c r="AW25" s="359"/>
      <c r="AX25" s="359"/>
      <c r="AY25" s="359"/>
      <c r="AZ25" s="359"/>
      <c r="BA25" s="360"/>
      <c r="BB25" s="360"/>
      <c r="BC25" s="360"/>
      <c r="BD25" s="350"/>
      <c r="BE25" s="350"/>
      <c r="BF25" s="350"/>
      <c r="BG25" s="350"/>
      <c r="BS25" s="331"/>
      <c r="BT25" s="331"/>
    </row>
    <row r="26" spans="1:82" s="271" customFormat="1" ht="26.25" customHeight="1" thickBot="1" x14ac:dyDescent="0.3">
      <c r="A26" s="342"/>
      <c r="B26" s="342"/>
      <c r="C26" s="342"/>
      <c r="D26" s="367" t="s">
        <v>40</v>
      </c>
      <c r="E26" s="367"/>
      <c r="F26" s="367"/>
      <c r="G26" s="367"/>
      <c r="H26" s="367"/>
      <c r="I26" s="367"/>
      <c r="J26" s="367"/>
      <c r="K26" s="368" t="s">
        <v>41</v>
      </c>
      <c r="L26" s="368"/>
      <c r="M26" s="368"/>
      <c r="N26" s="368"/>
      <c r="O26" s="368"/>
      <c r="P26" s="368"/>
      <c r="Q26" s="368"/>
      <c r="R26" s="369" t="s">
        <v>26</v>
      </c>
      <c r="S26" s="369"/>
      <c r="T26" s="369"/>
      <c r="U26" s="369"/>
      <c r="V26" s="369"/>
      <c r="W26" s="369"/>
      <c r="X26" s="369"/>
      <c r="Y26" s="346"/>
      <c r="Z26" s="273"/>
      <c r="AA26" s="273"/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/>
      <c r="AN26" s="366"/>
      <c r="AO26" s="366"/>
      <c r="AP26" s="366"/>
      <c r="AQ26" s="366"/>
      <c r="AR26" s="366"/>
      <c r="AS26" s="366"/>
      <c r="AT26" s="366"/>
      <c r="AU26" s="272"/>
      <c r="AV26" s="359"/>
      <c r="AW26" s="359"/>
      <c r="AX26" s="359"/>
      <c r="AY26" s="359"/>
      <c r="AZ26" s="359"/>
      <c r="BA26" s="360"/>
      <c r="BB26" s="360"/>
      <c r="BC26" s="360"/>
      <c r="BD26" s="350"/>
      <c r="BE26" s="350"/>
      <c r="BF26" s="350"/>
      <c r="BG26" s="350"/>
      <c r="BS26" s="331"/>
      <c r="BT26" s="331"/>
    </row>
    <row r="27" spans="1:82" ht="27.75" customHeight="1" thickBot="1" x14ac:dyDescent="0.3">
      <c r="A27" s="358" t="s">
        <v>1</v>
      </c>
      <c r="B27" s="358" t="s">
        <v>16</v>
      </c>
      <c r="C27" s="358" t="s">
        <v>42</v>
      </c>
      <c r="D27" s="347" t="s">
        <v>43</v>
      </c>
      <c r="E27" s="347" t="s">
        <v>44</v>
      </c>
      <c r="F27" s="345" t="s">
        <v>45</v>
      </c>
      <c r="G27" s="345"/>
      <c r="H27" s="345"/>
      <c r="I27" s="345"/>
      <c r="J27" s="345" t="s">
        <v>0</v>
      </c>
      <c r="K27" s="347" t="s">
        <v>43</v>
      </c>
      <c r="L27" s="347" t="s">
        <v>44</v>
      </c>
      <c r="M27" s="345" t="s">
        <v>45</v>
      </c>
      <c r="N27" s="345"/>
      <c r="O27" s="345"/>
      <c r="P27" s="345"/>
      <c r="Q27" s="345" t="s">
        <v>0</v>
      </c>
      <c r="R27" s="346" t="s">
        <v>43</v>
      </c>
      <c r="S27" s="346" t="s">
        <v>44</v>
      </c>
      <c r="T27" s="344" t="s">
        <v>45</v>
      </c>
      <c r="U27" s="344"/>
      <c r="V27" s="344"/>
      <c r="W27" s="344"/>
      <c r="X27" s="344" t="s">
        <v>0</v>
      </c>
      <c r="Y27" s="346"/>
      <c r="Z27" s="273"/>
      <c r="AA27" s="273"/>
      <c r="AB27" s="343" t="s">
        <v>46</v>
      </c>
      <c r="AC27" s="343"/>
      <c r="AD27" s="343" t="s">
        <v>47</v>
      </c>
      <c r="AE27" s="343"/>
      <c r="AF27" s="343" t="s">
        <v>48</v>
      </c>
      <c r="AG27" s="343"/>
      <c r="AH27" s="343" t="s">
        <v>49</v>
      </c>
      <c r="AI27" s="343"/>
      <c r="AJ27" s="343" t="s">
        <v>50</v>
      </c>
      <c r="AK27" s="343"/>
      <c r="AL27" s="343" t="s">
        <v>51</v>
      </c>
      <c r="AM27" s="343"/>
      <c r="AN27" s="343" t="s">
        <v>52</v>
      </c>
      <c r="AO27" s="343"/>
      <c r="AP27" s="343" t="s">
        <v>53</v>
      </c>
      <c r="AQ27" s="343"/>
      <c r="AR27" s="343" t="s">
        <v>54</v>
      </c>
      <c r="AS27" s="343"/>
      <c r="AT27" s="343"/>
      <c r="AU27" s="145"/>
      <c r="AV27" s="362" t="s">
        <v>55</v>
      </c>
      <c r="AW27" s="362"/>
      <c r="AX27" s="363" t="s">
        <v>56</v>
      </c>
      <c r="AY27" s="363"/>
      <c r="AZ27" s="363"/>
      <c r="BA27" s="360"/>
      <c r="BB27" s="360"/>
      <c r="BC27" s="360"/>
      <c r="BD27" s="350"/>
      <c r="BE27" s="350"/>
      <c r="BF27" s="350"/>
      <c r="BG27" s="350"/>
    </row>
    <row r="28" spans="1:82" ht="83.25" customHeight="1" thickBot="1" x14ac:dyDescent="0.3">
      <c r="A28" s="358"/>
      <c r="B28" s="358"/>
      <c r="C28" s="358"/>
      <c r="D28" s="347"/>
      <c r="E28" s="347"/>
      <c r="F28" s="148" t="s">
        <v>57</v>
      </c>
      <c r="G28" s="148" t="s">
        <v>58</v>
      </c>
      <c r="H28" s="148" t="s">
        <v>59</v>
      </c>
      <c r="I28" s="83" t="s">
        <v>60</v>
      </c>
      <c r="J28" s="345"/>
      <c r="K28" s="347"/>
      <c r="L28" s="347"/>
      <c r="M28" s="148" t="s">
        <v>57</v>
      </c>
      <c r="N28" s="148" t="s">
        <v>58</v>
      </c>
      <c r="O28" s="148" t="s">
        <v>61</v>
      </c>
      <c r="P28" s="83" t="s">
        <v>60</v>
      </c>
      <c r="Q28" s="345"/>
      <c r="R28" s="346"/>
      <c r="S28" s="346"/>
      <c r="T28" s="147" t="s">
        <v>57</v>
      </c>
      <c r="U28" s="147" t="s">
        <v>58</v>
      </c>
      <c r="V28" s="147" t="s">
        <v>62</v>
      </c>
      <c r="W28" s="146" t="s">
        <v>60</v>
      </c>
      <c r="X28" s="344"/>
      <c r="Y28" s="346"/>
      <c r="Z28" s="273" t="s">
        <v>89</v>
      </c>
      <c r="AA28" s="273" t="s">
        <v>90</v>
      </c>
      <c r="AB28" s="86" t="s">
        <v>63</v>
      </c>
      <c r="AC28" s="86" t="s">
        <v>64</v>
      </c>
      <c r="AD28" s="86" t="s">
        <v>63</v>
      </c>
      <c r="AE28" s="86" t="s">
        <v>64</v>
      </c>
      <c r="AF28" s="86" t="s">
        <v>63</v>
      </c>
      <c r="AG28" s="86" t="s">
        <v>64</v>
      </c>
      <c r="AH28" s="86" t="s">
        <v>63</v>
      </c>
      <c r="AI28" s="86" t="s">
        <v>64</v>
      </c>
      <c r="AJ28" s="86" t="s">
        <v>63</v>
      </c>
      <c r="AK28" s="86" t="s">
        <v>64</v>
      </c>
      <c r="AL28" s="86" t="s">
        <v>63</v>
      </c>
      <c r="AM28" s="86" t="s">
        <v>64</v>
      </c>
      <c r="AN28" s="86" t="s">
        <v>63</v>
      </c>
      <c r="AO28" s="86" t="s">
        <v>64</v>
      </c>
      <c r="AP28" s="86" t="s">
        <v>63</v>
      </c>
      <c r="AQ28" s="86" t="s">
        <v>64</v>
      </c>
      <c r="AR28" s="145" t="s">
        <v>63</v>
      </c>
      <c r="AS28" s="145" t="s">
        <v>64</v>
      </c>
      <c r="AT28" s="145" t="s">
        <v>0</v>
      </c>
      <c r="AU28" s="145" t="s">
        <v>65</v>
      </c>
      <c r="AV28" s="149" t="s">
        <v>66</v>
      </c>
      <c r="AW28" s="150" t="s">
        <v>67</v>
      </c>
      <c r="AX28" s="150" t="s">
        <v>68</v>
      </c>
      <c r="AY28" s="150" t="s">
        <v>69</v>
      </c>
      <c r="AZ28" s="150" t="s">
        <v>70</v>
      </c>
      <c r="BA28" s="360"/>
      <c r="BB28" s="360"/>
      <c r="BC28" s="360"/>
      <c r="BD28" s="350"/>
      <c r="BE28" s="350"/>
      <c r="BF28" s="350"/>
      <c r="BG28" s="350"/>
      <c r="BI28" t="s">
        <v>58</v>
      </c>
      <c r="BJ28" t="s">
        <v>59</v>
      </c>
      <c r="BK28" t="s">
        <v>60</v>
      </c>
      <c r="BS28" s="332" t="s">
        <v>103</v>
      </c>
      <c r="BT28" s="332" t="s">
        <v>104</v>
      </c>
      <c r="BW28" s="1"/>
      <c r="BX28" s="1"/>
      <c r="BY28" s="283" t="s">
        <v>85</v>
      </c>
      <c r="BZ28" s="1"/>
      <c r="CA28" s="283" t="s">
        <v>86</v>
      </c>
      <c r="CB28" s="1"/>
      <c r="CC28" s="283" t="s">
        <v>87</v>
      </c>
    </row>
    <row r="29" spans="1:82" ht="33.75" customHeight="1" thickBot="1" x14ac:dyDescent="0.3">
      <c r="A29" s="39">
        <v>1</v>
      </c>
      <c r="B29" s="107" t="s">
        <v>18</v>
      </c>
      <c r="C29" s="126">
        <v>5393848.5456853975</v>
      </c>
      <c r="D29" s="89">
        <v>485</v>
      </c>
      <c r="E29" s="89">
        <v>52</v>
      </c>
      <c r="F29" s="89">
        <v>0</v>
      </c>
      <c r="G29" s="89">
        <v>0</v>
      </c>
      <c r="H29" s="89">
        <v>5</v>
      </c>
      <c r="I29" s="89">
        <v>0</v>
      </c>
      <c r="J29" s="114">
        <f t="shared" ref="J29:J37" si="30">D29+E29+F29+G29+H29+I29</f>
        <v>542</v>
      </c>
      <c r="K29" s="89">
        <v>539</v>
      </c>
      <c r="L29" s="89">
        <v>12</v>
      </c>
      <c r="M29" s="89">
        <v>0</v>
      </c>
      <c r="N29" s="89">
        <v>0</v>
      </c>
      <c r="O29" s="89">
        <v>21</v>
      </c>
      <c r="P29" s="89">
        <v>0</v>
      </c>
      <c r="Q29" s="114">
        <f t="shared" ref="Q29:Q37" si="31">SUM(K29:P29)</f>
        <v>572</v>
      </c>
      <c r="R29" s="89">
        <v>403</v>
      </c>
      <c r="S29" s="89">
        <v>7</v>
      </c>
      <c r="T29" s="89">
        <v>0</v>
      </c>
      <c r="U29" s="89">
        <v>0</v>
      </c>
      <c r="V29" s="89">
        <v>10</v>
      </c>
      <c r="W29" s="89">
        <v>0</v>
      </c>
      <c r="X29" s="114">
        <f t="shared" ref="X29:X37" si="32">SUM(R29:W29)</f>
        <v>420</v>
      </c>
      <c r="Y29" s="114">
        <f t="shared" ref="Y29:Y36" si="33">J29+Q29+X29</f>
        <v>1534</v>
      </c>
      <c r="Z29" s="114">
        <f t="shared" ref="Z29:Z37" si="34">D29+K29+R29</f>
        <v>1427</v>
      </c>
      <c r="AA29" s="114">
        <f>Y29-Z29</f>
        <v>107</v>
      </c>
      <c r="AB29" s="89">
        <v>21</v>
      </c>
      <c r="AC29" s="89">
        <v>6</v>
      </c>
      <c r="AD29" s="89">
        <v>30</v>
      </c>
      <c r="AE29" s="89">
        <v>55</v>
      </c>
      <c r="AF29" s="89">
        <v>134</v>
      </c>
      <c r="AG29" s="89">
        <v>181</v>
      </c>
      <c r="AH29" s="89">
        <v>110</v>
      </c>
      <c r="AI29" s="89">
        <v>135</v>
      </c>
      <c r="AJ29" s="89">
        <v>70</v>
      </c>
      <c r="AK29" s="89">
        <v>75</v>
      </c>
      <c r="AL29" s="89">
        <v>91</v>
      </c>
      <c r="AM29" s="89">
        <v>102</v>
      </c>
      <c r="AN29" s="89">
        <v>101</v>
      </c>
      <c r="AO29" s="89">
        <v>115</v>
      </c>
      <c r="AP29" s="89">
        <v>155</v>
      </c>
      <c r="AQ29" s="89">
        <v>117</v>
      </c>
      <c r="AR29" s="131">
        <f t="shared" ref="AR29:AR37" si="35">AP29+AN29+AL29+AJ29+AH29+AF29+AD29+AB29</f>
        <v>712</v>
      </c>
      <c r="AS29" s="131">
        <f t="shared" ref="AS29:AS37" si="36">AQ29+AO29+AM29+AK29+AI29+AG29+AE29+AC29</f>
        <v>786</v>
      </c>
      <c r="AT29" s="131">
        <f>SUM(AR29:AS29)</f>
        <v>1498</v>
      </c>
      <c r="AU29" s="132">
        <f t="shared" ref="AU29:AU37" si="37">D29+E29+K29+L29+R29+S29</f>
        <v>1498</v>
      </c>
      <c r="AV29" s="90">
        <v>6291</v>
      </c>
      <c r="AW29" s="90">
        <v>568</v>
      </c>
      <c r="AX29" s="90">
        <v>0</v>
      </c>
      <c r="AY29" s="90">
        <v>8355</v>
      </c>
      <c r="AZ29" s="90">
        <v>133</v>
      </c>
      <c r="BA29" s="91">
        <f t="shared" ref="BA29:BA37" si="38">((D29+E29)*4)/(C29*0.00144)*100</f>
        <v>27.654960164943233</v>
      </c>
      <c r="BB29" s="91">
        <f t="shared" ref="BB29:BB37" si="39">(D29+E29)/(J29+Q29)*100</f>
        <v>48.204667863554754</v>
      </c>
      <c r="BC29" s="91">
        <f t="shared" ref="BC29:BC37" si="40">(4*AU29)/(C29*0.00272)*100</f>
        <v>40.841732166038412</v>
      </c>
      <c r="BD29" s="91">
        <f t="shared" ref="BD29:BD37" si="41">(E29+F29+G29+H29+I29+L29+M29+N29+O29+P29+S29+T29+U29+V29+W29)/Y29*100</f>
        <v>6.9752281616688396</v>
      </c>
      <c r="BE29" s="91">
        <f t="shared" ref="BE29:BE37" si="42">((D29+E29)*4)/(C29)*100000</f>
        <v>39.823142637518259</v>
      </c>
      <c r="BF29" s="91">
        <f t="shared" ref="BF29:BF37" si="43">(AU29*4)/(C29)*100000</f>
        <v>111.08951149162449</v>
      </c>
      <c r="BG29" s="92">
        <f>AW29/AV29*100</f>
        <v>9.0287712605309167</v>
      </c>
      <c r="BI29">
        <f t="shared" ref="BI29:BK36" si="44">G29+N29+U29</f>
        <v>0</v>
      </c>
      <c r="BJ29">
        <f t="shared" si="44"/>
        <v>36</v>
      </c>
      <c r="BK29">
        <f t="shared" si="44"/>
        <v>0</v>
      </c>
      <c r="BL29">
        <f t="shared" ref="BL29:BL37" si="45">SUM(BI29:BK29)</f>
        <v>36</v>
      </c>
      <c r="BS29" s="333">
        <f>((AU29*4)/C29)*100000</f>
        <v>111.08951149162449</v>
      </c>
      <c r="BT29" s="334">
        <f>(AB29+AC29+AD29+AE29)/Y29</f>
        <v>7.3011734028683176E-2</v>
      </c>
      <c r="BW29" s="289" t="s">
        <v>18</v>
      </c>
      <c r="BX29" s="1">
        <f t="shared" ref="BX29:BX37" si="46">D29+E29</f>
        <v>537</v>
      </c>
      <c r="BY29" s="288">
        <f>BX29/AU29</f>
        <v>0.35847797062750336</v>
      </c>
      <c r="BZ29" s="286">
        <f t="shared" ref="BZ29:BZ37" si="47">K29+L29</f>
        <v>551</v>
      </c>
      <c r="CA29" s="288">
        <f>BZ29/AU29</f>
        <v>0.36782376502002673</v>
      </c>
      <c r="CB29" s="286">
        <f t="shared" ref="CB29:CB37" si="48">R29+S29</f>
        <v>410</v>
      </c>
      <c r="CC29" s="270">
        <f>CB29/AU29</f>
        <v>0.27369826435246997</v>
      </c>
      <c r="CD29" s="17">
        <f>AB29+AC29+AD29+AE29</f>
        <v>112</v>
      </c>
    </row>
    <row r="30" spans="1:82" ht="33.75" customHeight="1" thickBot="1" x14ac:dyDescent="0.3">
      <c r="A30" s="50">
        <v>2</v>
      </c>
      <c r="B30" s="108" t="s">
        <v>19</v>
      </c>
      <c r="C30" s="127">
        <v>10114927.011851229</v>
      </c>
      <c r="D30" s="93">
        <v>802</v>
      </c>
      <c r="E30" s="93">
        <v>37</v>
      </c>
      <c r="F30" s="93">
        <v>10</v>
      </c>
      <c r="G30" s="93">
        <v>3</v>
      </c>
      <c r="H30" s="93">
        <v>41</v>
      </c>
      <c r="I30" s="93">
        <v>2</v>
      </c>
      <c r="J30" s="115">
        <f t="shared" si="30"/>
        <v>895</v>
      </c>
      <c r="K30" s="93">
        <v>1016</v>
      </c>
      <c r="L30" s="93">
        <v>8</v>
      </c>
      <c r="M30" s="93">
        <v>0</v>
      </c>
      <c r="N30" s="93">
        <v>1</v>
      </c>
      <c r="O30" s="93">
        <v>5</v>
      </c>
      <c r="P30" s="93">
        <v>1</v>
      </c>
      <c r="Q30" s="115">
        <f t="shared" si="31"/>
        <v>1031</v>
      </c>
      <c r="R30" s="93">
        <v>579</v>
      </c>
      <c r="S30" s="93">
        <v>3</v>
      </c>
      <c r="T30" s="93">
        <v>0</v>
      </c>
      <c r="U30" s="93">
        <v>0</v>
      </c>
      <c r="V30" s="93">
        <v>7</v>
      </c>
      <c r="W30" s="93">
        <v>3</v>
      </c>
      <c r="X30" s="115">
        <f t="shared" si="32"/>
        <v>592</v>
      </c>
      <c r="Y30" s="114">
        <f t="shared" si="33"/>
        <v>2518</v>
      </c>
      <c r="Z30" s="114">
        <f t="shared" si="34"/>
        <v>2397</v>
      </c>
      <c r="AA30" s="114">
        <f t="shared" ref="AA30:AA37" si="49">Y30-Z30</f>
        <v>121</v>
      </c>
      <c r="AB30" s="93">
        <v>100</v>
      </c>
      <c r="AC30" s="93">
        <v>52</v>
      </c>
      <c r="AD30" s="93">
        <v>80</v>
      </c>
      <c r="AE30" s="93">
        <v>102</v>
      </c>
      <c r="AF30" s="93">
        <v>165</v>
      </c>
      <c r="AG30" s="93">
        <v>270</v>
      </c>
      <c r="AH30" s="93">
        <v>170</v>
      </c>
      <c r="AI30" s="93">
        <v>213</v>
      </c>
      <c r="AJ30" s="93">
        <v>117</v>
      </c>
      <c r="AK30" s="93">
        <v>191</v>
      </c>
      <c r="AL30" s="93">
        <v>147</v>
      </c>
      <c r="AM30" s="93">
        <v>158</v>
      </c>
      <c r="AN30" s="93">
        <v>170</v>
      </c>
      <c r="AO30" s="93">
        <v>167</v>
      </c>
      <c r="AP30" s="93">
        <v>216</v>
      </c>
      <c r="AQ30" s="93">
        <v>127</v>
      </c>
      <c r="AR30" s="133">
        <f t="shared" si="35"/>
        <v>1165</v>
      </c>
      <c r="AS30" s="133">
        <f t="shared" si="36"/>
        <v>1280</v>
      </c>
      <c r="AT30" s="133">
        <f t="shared" ref="AT30:AT37" si="50">SUM(AR30:AS30)</f>
        <v>2445</v>
      </c>
      <c r="AU30" s="132">
        <f t="shared" si="37"/>
        <v>2445</v>
      </c>
      <c r="AV30" s="94">
        <v>9150</v>
      </c>
      <c r="AW30" s="94">
        <v>923</v>
      </c>
      <c r="AX30" s="94">
        <v>0</v>
      </c>
      <c r="AY30" s="94">
        <v>381</v>
      </c>
      <c r="AZ30" s="94">
        <v>13</v>
      </c>
      <c r="BA30" s="95">
        <f t="shared" si="38"/>
        <v>23.040755042769394</v>
      </c>
      <c r="BB30" s="95">
        <f t="shared" si="39"/>
        <v>43.561786085150572</v>
      </c>
      <c r="BC30" s="95">
        <f t="shared" si="40"/>
        <v>35.547347312356479</v>
      </c>
      <c r="BD30" s="95">
        <f t="shared" si="41"/>
        <v>4.8054011119936462</v>
      </c>
      <c r="BE30" s="95">
        <f t="shared" si="42"/>
        <v>33.178687261587925</v>
      </c>
      <c r="BF30" s="95">
        <f t="shared" si="43"/>
        <v>96.688784689609633</v>
      </c>
      <c r="BG30" s="96">
        <f t="shared" ref="BG30:BG37" si="51">AW30/AV30*100</f>
        <v>10.087431693989071</v>
      </c>
      <c r="BI30">
        <f t="shared" si="44"/>
        <v>4</v>
      </c>
      <c r="BJ30">
        <f t="shared" si="44"/>
        <v>53</v>
      </c>
      <c r="BK30">
        <f t="shared" si="44"/>
        <v>6</v>
      </c>
      <c r="BL30">
        <f t="shared" si="45"/>
        <v>63</v>
      </c>
      <c r="BS30" s="333">
        <f>((AU30*4)/C30)*100000</f>
        <v>96.688784689609633</v>
      </c>
      <c r="BT30" s="334">
        <f t="shared" ref="BT30:BT37" si="52">(AB30+AC30+AD30+AE30)/Y30</f>
        <v>0.13264495631453535</v>
      </c>
      <c r="BW30" s="290" t="s">
        <v>19</v>
      </c>
      <c r="BX30" s="1">
        <f t="shared" si="46"/>
        <v>839</v>
      </c>
      <c r="BY30" s="288">
        <f t="shared" ref="BY30:BY37" si="53">BX30/AU30</f>
        <v>0.34314928425357871</v>
      </c>
      <c r="BZ30" s="286">
        <f t="shared" si="47"/>
        <v>1024</v>
      </c>
      <c r="CA30" s="288">
        <f t="shared" ref="CA30:CA37" si="54">BZ30/AU30</f>
        <v>0.41881390593047035</v>
      </c>
      <c r="CB30" s="286">
        <f t="shared" si="48"/>
        <v>582</v>
      </c>
      <c r="CC30" s="270">
        <f t="shared" ref="CC30:CC37" si="55">CB30/AU30</f>
        <v>0.23803680981595093</v>
      </c>
      <c r="CD30" s="17">
        <f t="shared" ref="CD30:CD36" si="56">AB30+AC30+AD30+AE30</f>
        <v>334</v>
      </c>
    </row>
    <row r="31" spans="1:82" ht="33.75" customHeight="1" thickBot="1" x14ac:dyDescent="0.3">
      <c r="A31" s="50">
        <v>3</v>
      </c>
      <c r="B31" s="108" t="s">
        <v>20</v>
      </c>
      <c r="C31" s="128">
        <v>4469340.6802746598</v>
      </c>
      <c r="D31" s="93">
        <v>285</v>
      </c>
      <c r="E31" s="93">
        <v>28</v>
      </c>
      <c r="F31" s="98">
        <v>13</v>
      </c>
      <c r="G31" s="98">
        <v>3</v>
      </c>
      <c r="H31" s="98">
        <v>0</v>
      </c>
      <c r="I31" s="93">
        <v>0</v>
      </c>
      <c r="J31" s="115">
        <f t="shared" si="30"/>
        <v>329</v>
      </c>
      <c r="K31" s="93">
        <v>346</v>
      </c>
      <c r="L31" s="93">
        <v>0</v>
      </c>
      <c r="M31" s="93">
        <v>0</v>
      </c>
      <c r="N31" s="93">
        <v>0</v>
      </c>
      <c r="O31" s="93">
        <v>24</v>
      </c>
      <c r="P31" s="93">
        <v>0</v>
      </c>
      <c r="Q31" s="115">
        <f t="shared" si="31"/>
        <v>370</v>
      </c>
      <c r="R31" s="93">
        <v>304</v>
      </c>
      <c r="S31" s="93">
        <v>3</v>
      </c>
      <c r="T31" s="93">
        <v>11</v>
      </c>
      <c r="U31" s="93">
        <v>0</v>
      </c>
      <c r="V31" s="93">
        <v>15</v>
      </c>
      <c r="W31" s="93">
        <v>0</v>
      </c>
      <c r="X31" s="115">
        <f t="shared" si="32"/>
        <v>333</v>
      </c>
      <c r="Y31" s="114">
        <f t="shared" si="33"/>
        <v>1032</v>
      </c>
      <c r="Z31" s="114">
        <f t="shared" si="34"/>
        <v>935</v>
      </c>
      <c r="AA31" s="114">
        <f t="shared" si="49"/>
        <v>97</v>
      </c>
      <c r="AB31" s="93">
        <v>101</v>
      </c>
      <c r="AC31" s="93">
        <v>73</v>
      </c>
      <c r="AD31" s="93">
        <v>66</v>
      </c>
      <c r="AE31" s="93">
        <v>68</v>
      </c>
      <c r="AF31" s="93">
        <v>82</v>
      </c>
      <c r="AG31" s="93">
        <v>87</v>
      </c>
      <c r="AH31" s="93">
        <v>78</v>
      </c>
      <c r="AI31" s="93">
        <v>65</v>
      </c>
      <c r="AJ31" s="93">
        <v>41</v>
      </c>
      <c r="AK31" s="93">
        <v>43</v>
      </c>
      <c r="AL31" s="93">
        <v>38</v>
      </c>
      <c r="AM31" s="93">
        <v>45</v>
      </c>
      <c r="AN31" s="93">
        <v>44</v>
      </c>
      <c r="AO31" s="93">
        <v>49</v>
      </c>
      <c r="AP31" s="93">
        <v>51</v>
      </c>
      <c r="AQ31" s="93">
        <v>35</v>
      </c>
      <c r="AR31" s="133">
        <f t="shared" si="35"/>
        <v>501</v>
      </c>
      <c r="AS31" s="133">
        <f t="shared" si="36"/>
        <v>465</v>
      </c>
      <c r="AT31" s="133">
        <f t="shared" si="50"/>
        <v>966</v>
      </c>
      <c r="AU31" s="132">
        <f t="shared" si="37"/>
        <v>966</v>
      </c>
      <c r="AV31" s="97">
        <v>1914</v>
      </c>
      <c r="AW31" s="94">
        <v>383</v>
      </c>
      <c r="AX31" s="94">
        <v>0</v>
      </c>
      <c r="AY31" s="94">
        <v>273</v>
      </c>
      <c r="AZ31" s="94">
        <v>50</v>
      </c>
      <c r="BA31" s="95">
        <f t="shared" si="38"/>
        <v>19.453528084840769</v>
      </c>
      <c r="BB31" s="95">
        <f t="shared" si="39"/>
        <v>44.778254649499281</v>
      </c>
      <c r="BC31" s="95">
        <f t="shared" si="40"/>
        <v>31.78518571125834</v>
      </c>
      <c r="BD31" s="95">
        <f t="shared" si="41"/>
        <v>9.3992248062015502</v>
      </c>
      <c r="BE31" s="95">
        <f t="shared" si="42"/>
        <v>28.013080442170711</v>
      </c>
      <c r="BF31" s="95">
        <f t="shared" si="43"/>
        <v>86.45570513462269</v>
      </c>
      <c r="BG31" s="96">
        <f t="shared" si="51"/>
        <v>20.010449320794148</v>
      </c>
      <c r="BI31">
        <f t="shared" si="44"/>
        <v>3</v>
      </c>
      <c r="BJ31">
        <f t="shared" si="44"/>
        <v>39</v>
      </c>
      <c r="BK31">
        <f t="shared" si="44"/>
        <v>0</v>
      </c>
      <c r="BL31">
        <f t="shared" si="45"/>
        <v>42</v>
      </c>
      <c r="BS31" s="333">
        <f t="shared" ref="BS31:BS37" si="57">((AU31*4)/C31)*100000</f>
        <v>86.45570513462269</v>
      </c>
      <c r="BT31" s="334">
        <f t="shared" si="52"/>
        <v>0.29844961240310075</v>
      </c>
      <c r="BW31" s="290" t="s">
        <v>20</v>
      </c>
      <c r="BX31" s="1">
        <f t="shared" si="46"/>
        <v>313</v>
      </c>
      <c r="BY31" s="288">
        <f t="shared" si="53"/>
        <v>0.32401656314699795</v>
      </c>
      <c r="BZ31" s="286">
        <f t="shared" si="47"/>
        <v>346</v>
      </c>
      <c r="CA31" s="288">
        <f t="shared" si="54"/>
        <v>0.35817805383022772</v>
      </c>
      <c r="CB31" s="286">
        <f t="shared" si="48"/>
        <v>307</v>
      </c>
      <c r="CC31" s="270">
        <f t="shared" si="55"/>
        <v>0.31780538302277433</v>
      </c>
      <c r="CD31" s="17">
        <f t="shared" si="56"/>
        <v>308</v>
      </c>
    </row>
    <row r="32" spans="1:82" s="79" customFormat="1" ht="33.75" customHeight="1" thickBot="1" x14ac:dyDescent="0.3">
      <c r="A32" s="105">
        <v>4</v>
      </c>
      <c r="B32" s="109" t="s">
        <v>21</v>
      </c>
      <c r="C32" s="127">
        <v>1304830.4378308433</v>
      </c>
      <c r="D32" s="98">
        <v>89</v>
      </c>
      <c r="E32" s="98">
        <v>1</v>
      </c>
      <c r="F32" s="98">
        <v>2</v>
      </c>
      <c r="G32" s="98">
        <v>0</v>
      </c>
      <c r="H32" s="98">
        <v>0</v>
      </c>
      <c r="I32" s="98">
        <v>0</v>
      </c>
      <c r="J32" s="115">
        <f t="shared" si="30"/>
        <v>92</v>
      </c>
      <c r="K32" s="98">
        <v>429</v>
      </c>
      <c r="L32" s="98">
        <v>1</v>
      </c>
      <c r="M32" s="98">
        <v>0</v>
      </c>
      <c r="N32" s="98">
        <v>0</v>
      </c>
      <c r="O32" s="98">
        <v>5</v>
      </c>
      <c r="P32" s="98">
        <v>0</v>
      </c>
      <c r="Q32" s="115">
        <f t="shared" si="31"/>
        <v>435</v>
      </c>
      <c r="R32" s="98">
        <v>170</v>
      </c>
      <c r="S32" s="98">
        <v>0</v>
      </c>
      <c r="T32" s="98">
        <v>2</v>
      </c>
      <c r="U32" s="98">
        <v>0</v>
      </c>
      <c r="V32" s="98">
        <v>2</v>
      </c>
      <c r="W32" s="98">
        <v>0</v>
      </c>
      <c r="X32" s="115">
        <f t="shared" si="32"/>
        <v>174</v>
      </c>
      <c r="Y32" s="114">
        <f t="shared" si="33"/>
        <v>701</v>
      </c>
      <c r="Z32" s="114">
        <f t="shared" si="34"/>
        <v>688</v>
      </c>
      <c r="AA32" s="114">
        <f t="shared" si="49"/>
        <v>13</v>
      </c>
      <c r="AB32" s="98">
        <v>80</v>
      </c>
      <c r="AC32" s="98">
        <v>54</v>
      </c>
      <c r="AD32" s="98">
        <v>41</v>
      </c>
      <c r="AE32" s="98">
        <v>45</v>
      </c>
      <c r="AF32" s="98">
        <v>55</v>
      </c>
      <c r="AG32" s="98">
        <v>102</v>
      </c>
      <c r="AH32" s="98">
        <v>36</v>
      </c>
      <c r="AI32" s="98">
        <v>65</v>
      </c>
      <c r="AJ32" s="98">
        <v>20</v>
      </c>
      <c r="AK32" s="98">
        <v>39</v>
      </c>
      <c r="AL32" s="98">
        <v>27</v>
      </c>
      <c r="AM32" s="98">
        <v>34</v>
      </c>
      <c r="AN32" s="98">
        <v>23</v>
      </c>
      <c r="AO32" s="98">
        <v>21</v>
      </c>
      <c r="AP32" s="98">
        <v>32</v>
      </c>
      <c r="AQ32" s="98">
        <v>16</v>
      </c>
      <c r="AR32" s="133">
        <f t="shared" si="35"/>
        <v>314</v>
      </c>
      <c r="AS32" s="133">
        <f t="shared" si="36"/>
        <v>376</v>
      </c>
      <c r="AT32" s="133">
        <f t="shared" si="50"/>
        <v>690</v>
      </c>
      <c r="AU32" s="132">
        <f t="shared" si="37"/>
        <v>690</v>
      </c>
      <c r="AV32" s="99">
        <v>1011</v>
      </c>
      <c r="AW32" s="100">
        <v>82</v>
      </c>
      <c r="AX32" s="100">
        <v>388</v>
      </c>
      <c r="AY32" s="100">
        <v>200</v>
      </c>
      <c r="AZ32" s="100">
        <v>4</v>
      </c>
      <c r="BA32" s="95">
        <f t="shared" si="38"/>
        <v>19.159577578187189</v>
      </c>
      <c r="BB32" s="95">
        <f t="shared" si="39"/>
        <v>17.077798861480076</v>
      </c>
      <c r="BC32" s="95">
        <f t="shared" si="40"/>
        <v>77.76534428793623</v>
      </c>
      <c r="BD32" s="95">
        <f t="shared" si="41"/>
        <v>1.8544935805991443</v>
      </c>
      <c r="BE32" s="95">
        <f t="shared" si="42"/>
        <v>27.589791712589555</v>
      </c>
      <c r="BF32" s="95">
        <f t="shared" si="43"/>
        <v>211.52173646318658</v>
      </c>
      <c r="BG32" s="96">
        <f t="shared" si="51"/>
        <v>8.1107814045499502</v>
      </c>
      <c r="BI32" s="79">
        <f t="shared" si="44"/>
        <v>0</v>
      </c>
      <c r="BJ32" s="79">
        <f t="shared" si="44"/>
        <v>7</v>
      </c>
      <c r="BK32" s="79">
        <f t="shared" si="44"/>
        <v>0</v>
      </c>
      <c r="BL32" s="79">
        <f t="shared" si="45"/>
        <v>7</v>
      </c>
      <c r="BS32" s="333">
        <f t="shared" si="57"/>
        <v>211.52173646318658</v>
      </c>
      <c r="BT32" s="334">
        <f t="shared" si="52"/>
        <v>0.31383737517831667</v>
      </c>
      <c r="BU32"/>
      <c r="BV32"/>
      <c r="BW32" s="290" t="s">
        <v>21</v>
      </c>
      <c r="BX32" s="284">
        <f t="shared" si="46"/>
        <v>90</v>
      </c>
      <c r="BY32" s="288">
        <f t="shared" si="53"/>
        <v>0.13043478260869565</v>
      </c>
      <c r="BZ32" s="286">
        <f t="shared" si="47"/>
        <v>430</v>
      </c>
      <c r="CA32" s="288">
        <f t="shared" si="54"/>
        <v>0.62318840579710144</v>
      </c>
      <c r="CB32" s="287">
        <f t="shared" si="48"/>
        <v>170</v>
      </c>
      <c r="CC32" s="285">
        <f t="shared" si="55"/>
        <v>0.24637681159420291</v>
      </c>
      <c r="CD32" s="303">
        <f t="shared" si="56"/>
        <v>220</v>
      </c>
    </row>
    <row r="33" spans="1:82" ht="33.75" customHeight="1" thickBot="1" x14ac:dyDescent="0.3">
      <c r="A33" s="50">
        <v>5</v>
      </c>
      <c r="B33" s="108" t="s">
        <v>71</v>
      </c>
      <c r="C33" s="127">
        <v>25766205.839804288</v>
      </c>
      <c r="D33" s="93">
        <v>3148</v>
      </c>
      <c r="E33" s="93">
        <v>274</v>
      </c>
      <c r="F33" s="98">
        <v>46</v>
      </c>
      <c r="G33" s="98">
        <v>14</v>
      </c>
      <c r="H33" s="98">
        <v>11</v>
      </c>
      <c r="I33" s="93">
        <v>2</v>
      </c>
      <c r="J33" s="115">
        <f t="shared" si="30"/>
        <v>3495</v>
      </c>
      <c r="K33" s="93">
        <v>3123</v>
      </c>
      <c r="L33" s="93">
        <v>33</v>
      </c>
      <c r="M33" s="93">
        <v>0</v>
      </c>
      <c r="N33" s="93">
        <v>0</v>
      </c>
      <c r="O33" s="93">
        <v>9</v>
      </c>
      <c r="P33" s="93">
        <v>0</v>
      </c>
      <c r="Q33" s="115">
        <f t="shared" si="31"/>
        <v>3165</v>
      </c>
      <c r="R33" s="93">
        <v>3882</v>
      </c>
      <c r="S33" s="93">
        <v>38</v>
      </c>
      <c r="T33" s="93">
        <v>1</v>
      </c>
      <c r="U33" s="93">
        <v>0</v>
      </c>
      <c r="V33" s="93">
        <v>10</v>
      </c>
      <c r="W33" s="93">
        <v>0</v>
      </c>
      <c r="X33" s="115">
        <f t="shared" si="32"/>
        <v>3931</v>
      </c>
      <c r="Y33" s="114">
        <f t="shared" si="33"/>
        <v>10591</v>
      </c>
      <c r="Z33" s="114">
        <f t="shared" si="34"/>
        <v>10153</v>
      </c>
      <c r="AA33" s="114">
        <f t="shared" si="49"/>
        <v>438</v>
      </c>
      <c r="AB33" s="93">
        <v>825</v>
      </c>
      <c r="AC33" s="93">
        <v>524</v>
      </c>
      <c r="AD33" s="93">
        <v>819</v>
      </c>
      <c r="AE33" s="93">
        <v>922</v>
      </c>
      <c r="AF33" s="93">
        <v>1016</v>
      </c>
      <c r="AG33" s="98">
        <v>1258</v>
      </c>
      <c r="AH33" s="98">
        <v>680</v>
      </c>
      <c r="AI33" s="98">
        <v>746</v>
      </c>
      <c r="AJ33" s="98">
        <v>468</v>
      </c>
      <c r="AK33" s="98">
        <v>496</v>
      </c>
      <c r="AL33" s="98">
        <v>447</v>
      </c>
      <c r="AM33" s="98">
        <v>484</v>
      </c>
      <c r="AN33" s="98">
        <v>445</v>
      </c>
      <c r="AO33" s="98">
        <v>430</v>
      </c>
      <c r="AP33" s="98">
        <v>568</v>
      </c>
      <c r="AQ33" s="93">
        <v>370</v>
      </c>
      <c r="AR33" s="133">
        <f t="shared" si="35"/>
        <v>5268</v>
      </c>
      <c r="AS33" s="133">
        <f t="shared" si="36"/>
        <v>5230</v>
      </c>
      <c r="AT33" s="133">
        <f t="shared" si="50"/>
        <v>10498</v>
      </c>
      <c r="AU33" s="132">
        <f t="shared" si="37"/>
        <v>10498</v>
      </c>
      <c r="AV33" s="99">
        <v>5997</v>
      </c>
      <c r="AW33" s="100">
        <v>3128</v>
      </c>
      <c r="AX33" s="100">
        <v>0</v>
      </c>
      <c r="AY33" s="100">
        <v>1350</v>
      </c>
      <c r="AZ33" s="94">
        <v>69</v>
      </c>
      <c r="BA33" s="95">
        <f t="shared" si="38"/>
        <v>36.891561041832297</v>
      </c>
      <c r="BB33" s="95">
        <f t="shared" si="39"/>
        <v>51.381381381381388</v>
      </c>
      <c r="BC33" s="95">
        <f t="shared" si="40"/>
        <v>59.916603127761512</v>
      </c>
      <c r="BD33" s="95">
        <f t="shared" si="41"/>
        <v>4.135586818997262</v>
      </c>
      <c r="BE33" s="95">
        <f t="shared" si="42"/>
        <v>53.123847900238502</v>
      </c>
      <c r="BF33" s="95">
        <f t="shared" si="43"/>
        <v>162.97316050751132</v>
      </c>
      <c r="BG33" s="96">
        <f t="shared" si="51"/>
        <v>52.159413039853263</v>
      </c>
      <c r="BI33">
        <f t="shared" si="44"/>
        <v>14</v>
      </c>
      <c r="BJ33">
        <f t="shared" si="44"/>
        <v>30</v>
      </c>
      <c r="BK33">
        <f t="shared" si="44"/>
        <v>2</v>
      </c>
      <c r="BL33">
        <f t="shared" si="45"/>
        <v>46</v>
      </c>
      <c r="BS33" s="333">
        <f t="shared" si="57"/>
        <v>162.97316050751132</v>
      </c>
      <c r="BT33" s="334">
        <f t="shared" si="52"/>
        <v>0.29175715229912191</v>
      </c>
      <c r="BW33" s="290" t="s">
        <v>71</v>
      </c>
      <c r="BX33" s="1">
        <f t="shared" si="46"/>
        <v>3422</v>
      </c>
      <c r="BY33" s="288">
        <f t="shared" si="53"/>
        <v>0.32596685082872928</v>
      </c>
      <c r="BZ33" s="286">
        <f t="shared" si="47"/>
        <v>3156</v>
      </c>
      <c r="CA33" s="288">
        <f t="shared" si="54"/>
        <v>0.30062869117927227</v>
      </c>
      <c r="CB33" s="286">
        <f t="shared" si="48"/>
        <v>3920</v>
      </c>
      <c r="CC33" s="270">
        <f t="shared" si="55"/>
        <v>0.37340445799199845</v>
      </c>
      <c r="CD33" s="17">
        <f t="shared" si="56"/>
        <v>3090</v>
      </c>
    </row>
    <row r="34" spans="1:82" ht="33.75" customHeight="1" thickBot="1" x14ac:dyDescent="0.3">
      <c r="A34" s="50">
        <v>6</v>
      </c>
      <c r="B34" s="108" t="s">
        <v>22</v>
      </c>
      <c r="C34" s="127">
        <v>99866254.788628608</v>
      </c>
      <c r="D34" s="93">
        <v>19459</v>
      </c>
      <c r="E34" s="93">
        <v>1274</v>
      </c>
      <c r="F34" s="98">
        <v>104</v>
      </c>
      <c r="G34" s="98">
        <v>151</v>
      </c>
      <c r="H34" s="98">
        <v>122</v>
      </c>
      <c r="I34" s="93">
        <v>13</v>
      </c>
      <c r="J34" s="115">
        <f t="shared" si="30"/>
        <v>21123</v>
      </c>
      <c r="K34" s="93">
        <v>23347</v>
      </c>
      <c r="L34" s="93">
        <v>627</v>
      </c>
      <c r="M34" s="93">
        <v>9</v>
      </c>
      <c r="N34" s="93">
        <v>72</v>
      </c>
      <c r="O34" s="93">
        <v>108</v>
      </c>
      <c r="P34" s="93">
        <v>13</v>
      </c>
      <c r="Q34" s="115">
        <f t="shared" si="31"/>
        <v>24176</v>
      </c>
      <c r="R34" s="93">
        <v>8193</v>
      </c>
      <c r="S34" s="93">
        <v>150</v>
      </c>
      <c r="T34" s="93">
        <v>4</v>
      </c>
      <c r="U34" s="93">
        <v>22</v>
      </c>
      <c r="V34" s="93">
        <v>52</v>
      </c>
      <c r="W34" s="93">
        <v>14</v>
      </c>
      <c r="X34" s="115">
        <f t="shared" si="32"/>
        <v>8435</v>
      </c>
      <c r="Y34" s="114">
        <f t="shared" si="33"/>
        <v>53734</v>
      </c>
      <c r="Z34" s="114">
        <f t="shared" si="34"/>
        <v>50999</v>
      </c>
      <c r="AA34" s="114">
        <f t="shared" si="49"/>
        <v>2735</v>
      </c>
      <c r="AB34" s="93">
        <v>518</v>
      </c>
      <c r="AC34" s="93">
        <v>397</v>
      </c>
      <c r="AD34" s="93">
        <v>1513</v>
      </c>
      <c r="AE34" s="93">
        <v>2141</v>
      </c>
      <c r="AF34" s="93">
        <v>5094</v>
      </c>
      <c r="AG34" s="98">
        <v>6262</v>
      </c>
      <c r="AH34" s="98">
        <v>4355</v>
      </c>
      <c r="AI34" s="98">
        <v>4625</v>
      </c>
      <c r="AJ34" s="98">
        <v>4040</v>
      </c>
      <c r="AK34" s="98">
        <v>3849</v>
      </c>
      <c r="AL34" s="98">
        <v>4397</v>
      </c>
      <c r="AM34" s="98">
        <v>3473</v>
      </c>
      <c r="AN34" s="98">
        <v>3732</v>
      </c>
      <c r="AO34" s="98">
        <v>2690</v>
      </c>
      <c r="AP34" s="98">
        <v>3743</v>
      </c>
      <c r="AQ34" s="93">
        <v>2221</v>
      </c>
      <c r="AR34" s="133">
        <f t="shared" si="35"/>
        <v>27392</v>
      </c>
      <c r="AS34" s="133">
        <f t="shared" si="36"/>
        <v>25658</v>
      </c>
      <c r="AT34" s="133">
        <f t="shared" si="50"/>
        <v>53050</v>
      </c>
      <c r="AU34" s="132">
        <f t="shared" si="37"/>
        <v>53050</v>
      </c>
      <c r="AV34" s="100">
        <v>164204</v>
      </c>
      <c r="AW34" s="100">
        <v>22089</v>
      </c>
      <c r="AX34" s="100">
        <v>0</v>
      </c>
      <c r="AY34" s="100">
        <v>25637</v>
      </c>
      <c r="AZ34" s="94">
        <v>391</v>
      </c>
      <c r="BA34" s="95">
        <f t="shared" si="38"/>
        <v>57.66879591966476</v>
      </c>
      <c r="BB34" s="95">
        <f t="shared" si="39"/>
        <v>45.7692222786375</v>
      </c>
      <c r="BC34" s="95">
        <f t="shared" si="40"/>
        <v>78.119186553530568</v>
      </c>
      <c r="BD34" s="95">
        <f t="shared" si="41"/>
        <v>5.0898872222429006</v>
      </c>
      <c r="BE34" s="95">
        <f t="shared" si="42"/>
        <v>83.043066124317264</v>
      </c>
      <c r="BF34" s="95">
        <f t="shared" si="43"/>
        <v>212.48418742560315</v>
      </c>
      <c r="BG34" s="96">
        <f t="shared" si="51"/>
        <v>13.452169252880564</v>
      </c>
      <c r="BI34">
        <f t="shared" si="44"/>
        <v>245</v>
      </c>
      <c r="BJ34">
        <f t="shared" si="44"/>
        <v>282</v>
      </c>
      <c r="BK34">
        <f t="shared" si="44"/>
        <v>40</v>
      </c>
      <c r="BL34">
        <f t="shared" si="45"/>
        <v>567</v>
      </c>
      <c r="BS34" s="333">
        <f t="shared" si="57"/>
        <v>212.48418742560315</v>
      </c>
      <c r="BT34" s="334">
        <f t="shared" si="52"/>
        <v>8.5029962407414297E-2</v>
      </c>
      <c r="BW34" s="290" t="s">
        <v>22</v>
      </c>
      <c r="BX34" s="1">
        <f t="shared" si="46"/>
        <v>20733</v>
      </c>
      <c r="BY34" s="288">
        <f t="shared" si="53"/>
        <v>0.39081998114985861</v>
      </c>
      <c r="BZ34" s="286">
        <f t="shared" si="47"/>
        <v>23974</v>
      </c>
      <c r="CA34" s="288">
        <f t="shared" si="54"/>
        <v>0.45191328934967012</v>
      </c>
      <c r="CB34" s="286">
        <f t="shared" si="48"/>
        <v>8343</v>
      </c>
      <c r="CC34" s="270">
        <f t="shared" si="55"/>
        <v>0.15726672950047124</v>
      </c>
      <c r="CD34" s="17">
        <f t="shared" si="56"/>
        <v>4569</v>
      </c>
    </row>
    <row r="35" spans="1:82" ht="33.75" customHeight="1" thickBot="1" x14ac:dyDescent="0.3">
      <c r="A35" s="50">
        <v>7</v>
      </c>
      <c r="B35" s="108" t="s">
        <v>23</v>
      </c>
      <c r="C35" s="127">
        <v>44812325.896799996</v>
      </c>
      <c r="D35" s="93">
        <v>7105</v>
      </c>
      <c r="E35" s="93">
        <v>621</v>
      </c>
      <c r="F35" s="93">
        <v>113</v>
      </c>
      <c r="G35" s="93">
        <v>78</v>
      </c>
      <c r="H35" s="93">
        <v>555</v>
      </c>
      <c r="I35" s="93">
        <v>2</v>
      </c>
      <c r="J35" s="115">
        <f t="shared" si="30"/>
        <v>8474</v>
      </c>
      <c r="K35" s="93">
        <v>6425</v>
      </c>
      <c r="L35" s="93">
        <v>106</v>
      </c>
      <c r="M35" s="93">
        <v>2</v>
      </c>
      <c r="N35" s="93">
        <v>20</v>
      </c>
      <c r="O35" s="93">
        <v>338</v>
      </c>
      <c r="P35" s="93">
        <v>0</v>
      </c>
      <c r="Q35" s="115">
        <f t="shared" si="31"/>
        <v>6891</v>
      </c>
      <c r="R35" s="93">
        <v>2925</v>
      </c>
      <c r="S35" s="93">
        <v>67</v>
      </c>
      <c r="T35" s="93">
        <v>1</v>
      </c>
      <c r="U35" s="93">
        <v>5</v>
      </c>
      <c r="V35" s="93">
        <v>131</v>
      </c>
      <c r="W35" s="93">
        <v>6</v>
      </c>
      <c r="X35" s="115">
        <f t="shared" si="32"/>
        <v>3135</v>
      </c>
      <c r="Y35" s="114">
        <f t="shared" si="33"/>
        <v>18500</v>
      </c>
      <c r="Z35" s="114">
        <f t="shared" si="34"/>
        <v>16455</v>
      </c>
      <c r="AA35" s="114">
        <f t="shared" si="49"/>
        <v>2045</v>
      </c>
      <c r="AB35" s="93">
        <v>804</v>
      </c>
      <c r="AC35" s="93">
        <v>712</v>
      </c>
      <c r="AD35" s="93">
        <v>663</v>
      </c>
      <c r="AE35" s="93">
        <v>817</v>
      </c>
      <c r="AF35" s="93">
        <v>1900</v>
      </c>
      <c r="AG35" s="98">
        <v>2257</v>
      </c>
      <c r="AH35" s="98">
        <v>1530</v>
      </c>
      <c r="AI35" s="98">
        <v>1540</v>
      </c>
      <c r="AJ35" s="98">
        <v>1184</v>
      </c>
      <c r="AK35" s="98">
        <v>1078</v>
      </c>
      <c r="AL35" s="98">
        <v>1213</v>
      </c>
      <c r="AM35" s="98">
        <v>822</v>
      </c>
      <c r="AN35" s="98">
        <v>992</v>
      </c>
      <c r="AO35" s="98">
        <v>579</v>
      </c>
      <c r="AP35" s="98">
        <v>781</v>
      </c>
      <c r="AQ35" s="93">
        <v>377</v>
      </c>
      <c r="AR35" s="133">
        <f t="shared" si="35"/>
        <v>9067</v>
      </c>
      <c r="AS35" s="133">
        <f t="shared" si="36"/>
        <v>8182</v>
      </c>
      <c r="AT35" s="133">
        <f t="shared" si="50"/>
        <v>17249</v>
      </c>
      <c r="AU35" s="132">
        <f t="shared" si="37"/>
        <v>17249</v>
      </c>
      <c r="AV35" s="100">
        <v>77853</v>
      </c>
      <c r="AW35" s="100">
        <v>8984</v>
      </c>
      <c r="AX35" s="100">
        <v>32001</v>
      </c>
      <c r="AY35" s="100">
        <v>4464</v>
      </c>
      <c r="AZ35" s="94">
        <v>262</v>
      </c>
      <c r="BA35" s="95">
        <f t="shared" si="38"/>
        <v>47.891089519733285</v>
      </c>
      <c r="BB35" s="95">
        <f t="shared" si="39"/>
        <v>50.283110966482269</v>
      </c>
      <c r="BC35" s="95">
        <f t="shared" si="40"/>
        <v>56.605355698351758</v>
      </c>
      <c r="BD35" s="95">
        <f t="shared" si="41"/>
        <v>11.054054054054054</v>
      </c>
      <c r="BE35" s="95">
        <f t="shared" si="42"/>
        <v>68.963168908415938</v>
      </c>
      <c r="BF35" s="95">
        <f t="shared" si="43"/>
        <v>153.96656749951677</v>
      </c>
      <c r="BG35" s="96">
        <f t="shared" si="51"/>
        <v>11.539696607709402</v>
      </c>
      <c r="BI35">
        <f t="shared" si="44"/>
        <v>103</v>
      </c>
      <c r="BJ35">
        <f t="shared" si="44"/>
        <v>1024</v>
      </c>
      <c r="BK35">
        <f t="shared" si="44"/>
        <v>8</v>
      </c>
      <c r="BL35">
        <f t="shared" si="45"/>
        <v>1135</v>
      </c>
      <c r="BS35" s="333">
        <f t="shared" si="57"/>
        <v>153.96656749951677</v>
      </c>
      <c r="BT35" s="334">
        <f t="shared" si="52"/>
        <v>0.16194594594594594</v>
      </c>
      <c r="BW35" s="290" t="s">
        <v>23</v>
      </c>
      <c r="BX35" s="1">
        <f t="shared" si="46"/>
        <v>7726</v>
      </c>
      <c r="BY35" s="288">
        <f t="shared" si="53"/>
        <v>0.4479100237694939</v>
      </c>
      <c r="BZ35" s="286">
        <f t="shared" si="47"/>
        <v>6531</v>
      </c>
      <c r="CA35" s="288">
        <f t="shared" si="54"/>
        <v>0.37863064525479739</v>
      </c>
      <c r="CB35" s="286">
        <f t="shared" si="48"/>
        <v>2992</v>
      </c>
      <c r="CC35" s="270">
        <f t="shared" si="55"/>
        <v>0.17345933097570873</v>
      </c>
      <c r="CD35" s="17">
        <f t="shared" si="56"/>
        <v>2996</v>
      </c>
    </row>
    <row r="36" spans="1:82" ht="33.75" customHeight="1" thickBot="1" x14ac:dyDescent="0.3">
      <c r="A36" s="106">
        <v>8</v>
      </c>
      <c r="B36" s="110" t="s">
        <v>24</v>
      </c>
      <c r="C36" s="129">
        <v>1175585.0385543455</v>
      </c>
      <c r="D36" s="101">
        <v>138</v>
      </c>
      <c r="E36" s="101">
        <v>10</v>
      </c>
      <c r="F36" s="101">
        <v>0</v>
      </c>
      <c r="G36" s="101">
        <v>0</v>
      </c>
      <c r="H36" s="101">
        <v>0</v>
      </c>
      <c r="I36" s="101">
        <v>0</v>
      </c>
      <c r="J36" s="116">
        <f t="shared" si="30"/>
        <v>148</v>
      </c>
      <c r="K36" s="101">
        <v>154</v>
      </c>
      <c r="L36" s="101">
        <v>8</v>
      </c>
      <c r="M36" s="101">
        <v>1</v>
      </c>
      <c r="N36" s="101">
        <v>0</v>
      </c>
      <c r="O36" s="101">
        <v>3</v>
      </c>
      <c r="P36" s="101">
        <v>1</v>
      </c>
      <c r="Q36" s="116">
        <f t="shared" si="31"/>
        <v>167</v>
      </c>
      <c r="R36" s="101">
        <v>292</v>
      </c>
      <c r="S36" s="101">
        <v>2</v>
      </c>
      <c r="T36" s="101">
        <v>1</v>
      </c>
      <c r="U36" s="101">
        <v>0</v>
      </c>
      <c r="V36" s="101">
        <v>9</v>
      </c>
      <c r="W36" s="101">
        <v>0</v>
      </c>
      <c r="X36" s="116">
        <f t="shared" si="32"/>
        <v>304</v>
      </c>
      <c r="Y36" s="114">
        <f t="shared" si="33"/>
        <v>619</v>
      </c>
      <c r="Z36" s="114">
        <f t="shared" si="34"/>
        <v>584</v>
      </c>
      <c r="AA36" s="114">
        <f t="shared" si="49"/>
        <v>35</v>
      </c>
      <c r="AB36" s="101">
        <v>6</v>
      </c>
      <c r="AC36" s="101">
        <v>4</v>
      </c>
      <c r="AD36" s="101">
        <v>16</v>
      </c>
      <c r="AE36" s="101">
        <v>32</v>
      </c>
      <c r="AF36" s="101">
        <v>68</v>
      </c>
      <c r="AG36" s="101">
        <v>97</v>
      </c>
      <c r="AH36" s="101">
        <v>50</v>
      </c>
      <c r="AI36" s="101">
        <v>50</v>
      </c>
      <c r="AJ36" s="101">
        <v>38</v>
      </c>
      <c r="AK36" s="101">
        <v>25</v>
      </c>
      <c r="AL36" s="101">
        <v>51</v>
      </c>
      <c r="AM36" s="101">
        <v>35</v>
      </c>
      <c r="AN36" s="101">
        <v>38</v>
      </c>
      <c r="AO36" s="101">
        <v>29</v>
      </c>
      <c r="AP36" s="101">
        <v>41</v>
      </c>
      <c r="AQ36" s="101">
        <v>24</v>
      </c>
      <c r="AR36" s="135">
        <f t="shared" si="35"/>
        <v>308</v>
      </c>
      <c r="AS36" s="135">
        <f t="shared" si="36"/>
        <v>296</v>
      </c>
      <c r="AT36" s="135">
        <f t="shared" si="50"/>
        <v>604</v>
      </c>
      <c r="AU36" s="132">
        <f t="shared" si="37"/>
        <v>604</v>
      </c>
      <c r="AV36" s="102">
        <v>2301</v>
      </c>
      <c r="AW36" s="102">
        <v>169</v>
      </c>
      <c r="AX36" s="102">
        <v>151</v>
      </c>
      <c r="AY36" s="102">
        <v>55</v>
      </c>
      <c r="AZ36" s="102">
        <v>86</v>
      </c>
      <c r="BA36" s="103">
        <f t="shared" si="38"/>
        <v>34.970767543679152</v>
      </c>
      <c r="BB36" s="103">
        <f t="shared" si="39"/>
        <v>46.984126984126981</v>
      </c>
      <c r="BC36" s="103">
        <f t="shared" si="40"/>
        <v>75.55687296003174</v>
      </c>
      <c r="BD36" s="103">
        <f t="shared" si="41"/>
        <v>5.6542810985460417</v>
      </c>
      <c r="BE36" s="103">
        <f t="shared" si="42"/>
        <v>50.35790526289798</v>
      </c>
      <c r="BF36" s="103">
        <f t="shared" si="43"/>
        <v>205.51469445128637</v>
      </c>
      <c r="BG36" s="104">
        <f t="shared" si="51"/>
        <v>7.3446327683615822</v>
      </c>
      <c r="BI36">
        <f t="shared" si="44"/>
        <v>0</v>
      </c>
      <c r="BJ36">
        <f t="shared" si="44"/>
        <v>12</v>
      </c>
      <c r="BK36">
        <f t="shared" si="44"/>
        <v>1</v>
      </c>
      <c r="BL36">
        <f t="shared" si="45"/>
        <v>13</v>
      </c>
      <c r="BS36" s="333">
        <f>((AU36*4)/C36)*100000</f>
        <v>205.51469445128637</v>
      </c>
      <c r="BT36" s="334">
        <f t="shared" si="52"/>
        <v>9.3699515347334408E-2</v>
      </c>
      <c r="BW36" s="291" t="s">
        <v>24</v>
      </c>
      <c r="BX36" s="1">
        <f t="shared" si="46"/>
        <v>148</v>
      </c>
      <c r="BY36" s="288">
        <f t="shared" si="53"/>
        <v>0.24503311258278146</v>
      </c>
      <c r="BZ36" s="286">
        <f t="shared" si="47"/>
        <v>162</v>
      </c>
      <c r="CA36" s="288">
        <f t="shared" si="54"/>
        <v>0.26821192052980131</v>
      </c>
      <c r="CB36" s="286">
        <f t="shared" si="48"/>
        <v>294</v>
      </c>
      <c r="CC36" s="270">
        <f t="shared" si="55"/>
        <v>0.48675496688741721</v>
      </c>
      <c r="CD36" s="17">
        <f t="shared" si="56"/>
        <v>58</v>
      </c>
    </row>
    <row r="37" spans="1:82" ht="50.25" customHeight="1" thickBot="1" x14ac:dyDescent="0.3">
      <c r="A37" s="342" t="s">
        <v>17</v>
      </c>
      <c r="B37" s="342"/>
      <c r="C37" s="118">
        <f t="shared" ref="C37:I37" si="58">SUM(C29:C36)</f>
        <v>192903318.23942938</v>
      </c>
      <c r="D37" s="119">
        <f t="shared" si="58"/>
        <v>31511</v>
      </c>
      <c r="E37" s="119">
        <f t="shared" si="58"/>
        <v>2297</v>
      </c>
      <c r="F37" s="119">
        <f t="shared" si="58"/>
        <v>288</v>
      </c>
      <c r="G37" s="119">
        <f t="shared" si="58"/>
        <v>249</v>
      </c>
      <c r="H37" s="119">
        <f t="shared" si="58"/>
        <v>734</v>
      </c>
      <c r="I37" s="119">
        <f t="shared" si="58"/>
        <v>19</v>
      </c>
      <c r="J37" s="117">
        <f t="shared" si="30"/>
        <v>35098</v>
      </c>
      <c r="K37" s="119">
        <f t="shared" ref="K37:P37" si="59">SUM(K29:K36)</f>
        <v>35379</v>
      </c>
      <c r="L37" s="119">
        <f t="shared" si="59"/>
        <v>795</v>
      </c>
      <c r="M37" s="119">
        <f t="shared" si="59"/>
        <v>12</v>
      </c>
      <c r="N37" s="119">
        <f t="shared" si="59"/>
        <v>93</v>
      </c>
      <c r="O37" s="119">
        <f t="shared" si="59"/>
        <v>513</v>
      </c>
      <c r="P37" s="119">
        <f t="shared" si="59"/>
        <v>15</v>
      </c>
      <c r="Q37" s="117">
        <f t="shared" si="31"/>
        <v>36807</v>
      </c>
      <c r="R37" s="119">
        <f t="shared" ref="R37:W37" si="60">SUM(R29:R36)</f>
        <v>16748</v>
      </c>
      <c r="S37" s="119">
        <f t="shared" si="60"/>
        <v>270</v>
      </c>
      <c r="T37" s="119">
        <f t="shared" si="60"/>
        <v>20</v>
      </c>
      <c r="U37" s="119">
        <f t="shared" si="60"/>
        <v>27</v>
      </c>
      <c r="V37" s="119">
        <f t="shared" si="60"/>
        <v>236</v>
      </c>
      <c r="W37" s="119">
        <f t="shared" si="60"/>
        <v>23</v>
      </c>
      <c r="X37" s="117">
        <f t="shared" si="32"/>
        <v>17324</v>
      </c>
      <c r="Y37" s="117">
        <f>SUM(Y29:Y36)</f>
        <v>89229</v>
      </c>
      <c r="Z37" s="114">
        <f t="shared" si="34"/>
        <v>83638</v>
      </c>
      <c r="AA37" s="114">
        <f t="shared" si="49"/>
        <v>5591</v>
      </c>
      <c r="AB37" s="119">
        <f t="shared" ref="AB37:AQ37" si="61">SUM(AB29:AB36)</f>
        <v>2455</v>
      </c>
      <c r="AC37" s="119">
        <f t="shared" si="61"/>
        <v>1822</v>
      </c>
      <c r="AD37" s="119">
        <f t="shared" si="61"/>
        <v>3228</v>
      </c>
      <c r="AE37" s="119">
        <f t="shared" si="61"/>
        <v>4182</v>
      </c>
      <c r="AF37" s="119">
        <f t="shared" si="61"/>
        <v>8514</v>
      </c>
      <c r="AG37" s="119">
        <f t="shared" si="61"/>
        <v>10514</v>
      </c>
      <c r="AH37" s="119">
        <f t="shared" si="61"/>
        <v>7009</v>
      </c>
      <c r="AI37" s="119">
        <f t="shared" si="61"/>
        <v>7439</v>
      </c>
      <c r="AJ37" s="119">
        <f t="shared" si="61"/>
        <v>5978</v>
      </c>
      <c r="AK37" s="119">
        <f t="shared" si="61"/>
        <v>5796</v>
      </c>
      <c r="AL37" s="119">
        <f t="shared" si="61"/>
        <v>6411</v>
      </c>
      <c r="AM37" s="119">
        <f t="shared" si="61"/>
        <v>5153</v>
      </c>
      <c r="AN37" s="119">
        <f t="shared" si="61"/>
        <v>5545</v>
      </c>
      <c r="AO37" s="119">
        <f t="shared" si="61"/>
        <v>4080</v>
      </c>
      <c r="AP37" s="119">
        <f t="shared" si="61"/>
        <v>5587</v>
      </c>
      <c r="AQ37" s="119">
        <f t="shared" si="61"/>
        <v>3287</v>
      </c>
      <c r="AR37" s="137">
        <f t="shared" si="35"/>
        <v>44727</v>
      </c>
      <c r="AS37" s="137">
        <f t="shared" si="36"/>
        <v>42273</v>
      </c>
      <c r="AT37" s="137">
        <f t="shared" si="50"/>
        <v>87000</v>
      </c>
      <c r="AU37" s="138">
        <f t="shared" si="37"/>
        <v>87000</v>
      </c>
      <c r="AV37" s="119">
        <f>SUM(AV29:AV36)</f>
        <v>268721</v>
      </c>
      <c r="AW37" s="120">
        <f>SUM(AW29:AW36)</f>
        <v>36326</v>
      </c>
      <c r="AX37" s="120">
        <f>SUM(AX29:AX36)</f>
        <v>32540</v>
      </c>
      <c r="AY37" s="120">
        <f>SUM(AY29:AY36)</f>
        <v>40715</v>
      </c>
      <c r="AZ37" s="120">
        <f>SUM(AZ29:AZ36)</f>
        <v>1008</v>
      </c>
      <c r="BA37" s="121">
        <f t="shared" si="38"/>
        <v>48.682994138312182</v>
      </c>
      <c r="BB37" s="122">
        <f t="shared" si="39"/>
        <v>47.017592656977961</v>
      </c>
      <c r="BC37" s="123">
        <f t="shared" si="40"/>
        <v>66.323989466987342</v>
      </c>
      <c r="BD37" s="124">
        <f t="shared" si="41"/>
        <v>6.2659000997433569</v>
      </c>
      <c r="BE37" s="121">
        <f t="shared" si="42"/>
        <v>70.103511559169547</v>
      </c>
      <c r="BF37" s="121">
        <f t="shared" si="43"/>
        <v>180.4012513502056</v>
      </c>
      <c r="BG37" s="125">
        <f t="shared" si="51"/>
        <v>13.518109861157109</v>
      </c>
      <c r="BI37">
        <f>SUM(BI29:BI36)</f>
        <v>369</v>
      </c>
      <c r="BJ37">
        <f>SUM(BJ29:BJ36)</f>
        <v>1483</v>
      </c>
      <c r="BK37">
        <f>SUM(BK29:BK36)</f>
        <v>57</v>
      </c>
      <c r="BL37">
        <f t="shared" si="45"/>
        <v>1909</v>
      </c>
      <c r="BS37" s="333">
        <f t="shared" si="57"/>
        <v>180.4012513502056</v>
      </c>
      <c r="BT37" s="334">
        <f t="shared" si="52"/>
        <v>0.1309775969695951</v>
      </c>
      <c r="BW37" s="1"/>
      <c r="BX37" s="283">
        <f t="shared" si="46"/>
        <v>33808</v>
      </c>
      <c r="BY37" s="288">
        <f t="shared" si="53"/>
        <v>0.38859770114942527</v>
      </c>
      <c r="BZ37" s="292">
        <f t="shared" si="47"/>
        <v>36174</v>
      </c>
      <c r="CA37" s="288">
        <f t="shared" si="54"/>
        <v>0.41579310344827586</v>
      </c>
      <c r="CB37" s="292">
        <f t="shared" si="48"/>
        <v>17018</v>
      </c>
      <c r="CC37" s="270">
        <f t="shared" si="55"/>
        <v>0.19560919540229885</v>
      </c>
      <c r="CD37" s="17">
        <f>AB37+AC37+AD37+AE37</f>
        <v>11687</v>
      </c>
    </row>
    <row r="38" spans="1:82" ht="16.5" thickBot="1" x14ac:dyDescent="0.3">
      <c r="Y38">
        <v>89257</v>
      </c>
      <c r="Z38" s="296">
        <f>Y38-Y37</f>
        <v>28</v>
      </c>
      <c r="BT38" s="334"/>
    </row>
    <row r="39" spans="1:82" ht="15.75" customHeight="1" thickBot="1" x14ac:dyDescent="0.3">
      <c r="A39" s="352" t="s">
        <v>17</v>
      </c>
      <c r="B39" s="352"/>
      <c r="C39" s="352"/>
      <c r="D39" s="359" t="s">
        <v>27</v>
      </c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274"/>
      <c r="AA39" s="274"/>
      <c r="AB39" s="359"/>
      <c r="AC39" s="359"/>
      <c r="AD39" s="359"/>
      <c r="AE39" s="359"/>
      <c r="AF39" s="359"/>
      <c r="AG39" s="359"/>
      <c r="AH39" s="359"/>
      <c r="AI39" s="359"/>
      <c r="AJ39" s="359"/>
      <c r="AK39" s="359"/>
      <c r="AL39" s="359"/>
      <c r="AM39" s="359"/>
      <c r="AN39" s="359"/>
      <c r="AO39" s="359"/>
      <c r="AP39" s="359"/>
      <c r="AQ39" s="359"/>
      <c r="AR39" s="359"/>
      <c r="AS39" s="359"/>
      <c r="AT39" s="359"/>
      <c r="AU39" s="359"/>
      <c r="AV39" s="359" t="s">
        <v>28</v>
      </c>
      <c r="AW39" s="359"/>
      <c r="AX39" s="359" t="s">
        <v>29</v>
      </c>
      <c r="AY39" s="359"/>
      <c r="AZ39" s="359"/>
      <c r="BA39" s="360" t="s">
        <v>30</v>
      </c>
      <c r="BB39" s="360" t="s">
        <v>31</v>
      </c>
      <c r="BC39" s="360" t="s">
        <v>32</v>
      </c>
      <c r="BD39" s="350" t="s">
        <v>33</v>
      </c>
      <c r="BE39" s="350" t="s">
        <v>34</v>
      </c>
      <c r="BF39" s="350" t="s">
        <v>35</v>
      </c>
      <c r="BG39" s="350" t="s">
        <v>36</v>
      </c>
      <c r="BT39" s="334"/>
    </row>
    <row r="40" spans="1:82" ht="15.75" customHeight="1" thickBot="1" x14ac:dyDescent="0.3">
      <c r="A40" s="352"/>
      <c r="B40" s="352"/>
      <c r="C40" s="352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274"/>
      <c r="AA40" s="274"/>
      <c r="AB40" s="359"/>
      <c r="AC40" s="359"/>
      <c r="AD40" s="359"/>
      <c r="AE40" s="359"/>
      <c r="AF40" s="359"/>
      <c r="AG40" s="359"/>
      <c r="AH40" s="359"/>
      <c r="AI40" s="359"/>
      <c r="AJ40" s="359"/>
      <c r="AK40" s="359"/>
      <c r="AL40" s="359"/>
      <c r="AM40" s="359"/>
      <c r="AN40" s="359"/>
      <c r="AO40" s="359"/>
      <c r="AP40" s="359"/>
      <c r="AQ40" s="359"/>
      <c r="AR40" s="359"/>
      <c r="AS40" s="359"/>
      <c r="AT40" s="359"/>
      <c r="AU40" s="359"/>
      <c r="AV40" s="359"/>
      <c r="AW40" s="359"/>
      <c r="AX40" s="359"/>
      <c r="AY40" s="359"/>
      <c r="AZ40" s="359"/>
      <c r="BA40" s="360"/>
      <c r="BB40" s="360"/>
      <c r="BC40" s="360"/>
      <c r="BD40" s="350"/>
      <c r="BE40" s="350"/>
      <c r="BF40" s="350"/>
      <c r="BG40" s="350"/>
      <c r="BT40" s="334"/>
    </row>
    <row r="41" spans="1:82" ht="24.75" customHeight="1" thickBot="1" x14ac:dyDescent="0.3">
      <c r="A41" s="352" t="s">
        <v>88</v>
      </c>
      <c r="B41" s="352"/>
      <c r="C41" s="352"/>
      <c r="D41" s="353" t="s">
        <v>37</v>
      </c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4" t="s">
        <v>25</v>
      </c>
      <c r="S41" s="354"/>
      <c r="T41" s="354"/>
      <c r="U41" s="354"/>
      <c r="V41" s="354"/>
      <c r="W41" s="354"/>
      <c r="X41" s="354"/>
      <c r="Y41" s="346" t="s">
        <v>38</v>
      </c>
      <c r="Z41" s="273"/>
      <c r="AA41" s="273"/>
      <c r="AB41" s="355" t="s">
        <v>39</v>
      </c>
      <c r="AC41" s="355"/>
      <c r="AD41" s="355"/>
      <c r="AE41" s="355"/>
      <c r="AF41" s="355"/>
      <c r="AG41" s="355"/>
      <c r="AH41" s="355"/>
      <c r="AI41" s="355"/>
      <c r="AJ41" s="355"/>
      <c r="AK41" s="355"/>
      <c r="AL41" s="355"/>
      <c r="AM41" s="355"/>
      <c r="AN41" s="355"/>
      <c r="AO41" s="355"/>
      <c r="AP41" s="355"/>
      <c r="AQ41" s="355"/>
      <c r="AR41" s="355"/>
      <c r="AS41" s="355"/>
      <c r="AT41" s="355"/>
      <c r="AU41" s="359"/>
      <c r="AV41" s="359"/>
      <c r="AW41" s="359"/>
      <c r="AX41" s="359"/>
      <c r="AY41" s="359"/>
      <c r="AZ41" s="359"/>
      <c r="BA41" s="360"/>
      <c r="BB41" s="360"/>
      <c r="BC41" s="360"/>
      <c r="BD41" s="350"/>
      <c r="BE41" s="350"/>
      <c r="BF41" s="350"/>
      <c r="BG41" s="350"/>
      <c r="BT41" s="334"/>
    </row>
    <row r="42" spans="1:82" ht="26.25" customHeight="1" thickBot="1" x14ac:dyDescent="0.3">
      <c r="A42" s="352"/>
      <c r="B42" s="352"/>
      <c r="C42" s="352"/>
      <c r="D42" s="345" t="s">
        <v>40</v>
      </c>
      <c r="E42" s="345"/>
      <c r="F42" s="345"/>
      <c r="G42" s="345"/>
      <c r="H42" s="345"/>
      <c r="I42" s="345"/>
      <c r="J42" s="345"/>
      <c r="K42" s="356" t="s">
        <v>41</v>
      </c>
      <c r="L42" s="356"/>
      <c r="M42" s="356"/>
      <c r="N42" s="356"/>
      <c r="O42" s="356"/>
      <c r="P42" s="356"/>
      <c r="Q42" s="356"/>
      <c r="R42" s="357" t="s">
        <v>26</v>
      </c>
      <c r="S42" s="357"/>
      <c r="T42" s="357"/>
      <c r="U42" s="357"/>
      <c r="V42" s="357"/>
      <c r="W42" s="357"/>
      <c r="X42" s="357"/>
      <c r="Y42" s="346"/>
      <c r="Z42" s="273"/>
      <c r="AA42" s="273"/>
      <c r="AB42" s="355"/>
      <c r="AC42" s="355"/>
      <c r="AD42" s="355"/>
      <c r="AE42" s="355"/>
      <c r="AF42" s="355"/>
      <c r="AG42" s="355"/>
      <c r="AH42" s="355"/>
      <c r="AI42" s="355"/>
      <c r="AJ42" s="355"/>
      <c r="AK42" s="355"/>
      <c r="AL42" s="355"/>
      <c r="AM42" s="355"/>
      <c r="AN42" s="355"/>
      <c r="AO42" s="355"/>
      <c r="AP42" s="355"/>
      <c r="AQ42" s="355"/>
      <c r="AR42" s="355"/>
      <c r="AS42" s="355"/>
      <c r="AT42" s="355"/>
      <c r="AU42" s="80"/>
      <c r="AV42" s="359"/>
      <c r="AW42" s="359"/>
      <c r="AX42" s="359"/>
      <c r="AY42" s="359"/>
      <c r="AZ42" s="359"/>
      <c r="BA42" s="360"/>
      <c r="BB42" s="360"/>
      <c r="BC42" s="360"/>
      <c r="BD42" s="350"/>
      <c r="BE42" s="350"/>
      <c r="BF42" s="350"/>
      <c r="BG42" s="350"/>
      <c r="BJ42" s="345"/>
      <c r="BK42" s="345"/>
      <c r="BL42" s="345"/>
      <c r="BM42" s="345"/>
      <c r="BT42" s="334"/>
    </row>
    <row r="43" spans="1:82" ht="27.75" customHeight="1" thickBot="1" x14ac:dyDescent="0.3">
      <c r="A43" s="358" t="s">
        <v>1</v>
      </c>
      <c r="B43" s="358" t="s">
        <v>98</v>
      </c>
      <c r="C43" s="358" t="s">
        <v>42</v>
      </c>
      <c r="D43" s="347" t="s">
        <v>43</v>
      </c>
      <c r="E43" s="347" t="s">
        <v>44</v>
      </c>
      <c r="F43" s="345" t="s">
        <v>45</v>
      </c>
      <c r="G43" s="345"/>
      <c r="H43" s="345"/>
      <c r="I43" s="345"/>
      <c r="J43" s="345" t="s">
        <v>0</v>
      </c>
      <c r="K43" s="347" t="s">
        <v>43</v>
      </c>
      <c r="L43" s="347" t="s">
        <v>44</v>
      </c>
      <c r="M43" s="345" t="s">
        <v>45</v>
      </c>
      <c r="N43" s="345"/>
      <c r="O43" s="345"/>
      <c r="P43" s="345"/>
      <c r="Q43" s="345" t="s">
        <v>0</v>
      </c>
      <c r="R43" s="346" t="s">
        <v>43</v>
      </c>
      <c r="S43" s="346" t="s">
        <v>44</v>
      </c>
      <c r="T43" s="344" t="s">
        <v>45</v>
      </c>
      <c r="U43" s="344"/>
      <c r="V43" s="344"/>
      <c r="W43" s="344"/>
      <c r="X43" s="344" t="s">
        <v>0</v>
      </c>
      <c r="Y43" s="346"/>
      <c r="Z43" s="273"/>
      <c r="AA43" s="273"/>
      <c r="AB43" s="343" t="s">
        <v>46</v>
      </c>
      <c r="AC43" s="343"/>
      <c r="AD43" s="343" t="s">
        <v>47</v>
      </c>
      <c r="AE43" s="343"/>
      <c r="AF43" s="343" t="s">
        <v>48</v>
      </c>
      <c r="AG43" s="343"/>
      <c r="AH43" s="343" t="s">
        <v>49</v>
      </c>
      <c r="AI43" s="343"/>
      <c r="AJ43" s="343" t="s">
        <v>50</v>
      </c>
      <c r="AK43" s="343"/>
      <c r="AL43" s="343" t="s">
        <v>51</v>
      </c>
      <c r="AM43" s="343"/>
      <c r="AN43" s="343" t="s">
        <v>52</v>
      </c>
      <c r="AO43" s="343"/>
      <c r="AP43" s="343" t="s">
        <v>53</v>
      </c>
      <c r="AQ43" s="343"/>
      <c r="AR43" s="343" t="s">
        <v>54</v>
      </c>
      <c r="AS43" s="343"/>
      <c r="AT43" s="343"/>
      <c r="AU43" s="145"/>
      <c r="AV43" s="362" t="s">
        <v>55</v>
      </c>
      <c r="AW43" s="362"/>
      <c r="AX43" s="363" t="s">
        <v>56</v>
      </c>
      <c r="AY43" s="363"/>
      <c r="AZ43" s="363"/>
      <c r="BA43" s="360"/>
      <c r="BB43" s="360"/>
      <c r="BC43" s="360"/>
      <c r="BD43" s="350"/>
      <c r="BE43" s="350"/>
      <c r="BF43" s="350"/>
      <c r="BG43" s="350"/>
      <c r="BJ43" s="345" t="s">
        <v>45</v>
      </c>
      <c r="BK43" s="345"/>
      <c r="BL43" s="345"/>
      <c r="BM43" s="345"/>
      <c r="BT43" s="334"/>
    </row>
    <row r="44" spans="1:82" ht="83.25" customHeight="1" thickBot="1" x14ac:dyDescent="0.3">
      <c r="A44" s="358"/>
      <c r="B44" s="358"/>
      <c r="C44" s="358"/>
      <c r="D44" s="347"/>
      <c r="E44" s="347"/>
      <c r="F44" s="148" t="s">
        <v>57</v>
      </c>
      <c r="G44" s="148" t="s">
        <v>58</v>
      </c>
      <c r="H44" s="148" t="s">
        <v>59</v>
      </c>
      <c r="I44" s="83" t="s">
        <v>60</v>
      </c>
      <c r="J44" s="345"/>
      <c r="K44" s="347"/>
      <c r="L44" s="347"/>
      <c r="M44" s="148" t="s">
        <v>57</v>
      </c>
      <c r="N44" s="148" t="s">
        <v>58</v>
      </c>
      <c r="O44" s="148" t="s">
        <v>61</v>
      </c>
      <c r="P44" s="83" t="s">
        <v>60</v>
      </c>
      <c r="Q44" s="345"/>
      <c r="R44" s="346"/>
      <c r="S44" s="346"/>
      <c r="T44" s="147" t="s">
        <v>57</v>
      </c>
      <c r="U44" s="147" t="s">
        <v>58</v>
      </c>
      <c r="V44" s="147" t="s">
        <v>62</v>
      </c>
      <c r="W44" s="146" t="s">
        <v>60</v>
      </c>
      <c r="X44" s="344"/>
      <c r="Y44" s="346"/>
      <c r="Z44" s="273" t="s">
        <v>89</v>
      </c>
      <c r="AA44" s="273" t="s">
        <v>90</v>
      </c>
      <c r="AB44" s="86" t="s">
        <v>63</v>
      </c>
      <c r="AC44" s="86" t="s">
        <v>64</v>
      </c>
      <c r="AD44" s="86" t="s">
        <v>63</v>
      </c>
      <c r="AE44" s="86" t="s">
        <v>64</v>
      </c>
      <c r="AF44" s="86" t="s">
        <v>63</v>
      </c>
      <c r="AG44" s="86" t="s">
        <v>64</v>
      </c>
      <c r="AH44" s="86" t="s">
        <v>63</v>
      </c>
      <c r="AI44" s="86" t="s">
        <v>64</v>
      </c>
      <c r="AJ44" s="86" t="s">
        <v>63</v>
      </c>
      <c r="AK44" s="86" t="s">
        <v>64</v>
      </c>
      <c r="AL44" s="86" t="s">
        <v>63</v>
      </c>
      <c r="AM44" s="86" t="s">
        <v>64</v>
      </c>
      <c r="AN44" s="86" t="s">
        <v>63</v>
      </c>
      <c r="AO44" s="86" t="s">
        <v>64</v>
      </c>
      <c r="AP44" s="86" t="s">
        <v>63</v>
      </c>
      <c r="AQ44" s="86" t="s">
        <v>64</v>
      </c>
      <c r="AR44" s="145" t="s">
        <v>63</v>
      </c>
      <c r="AS44" s="145" t="s">
        <v>64</v>
      </c>
      <c r="AT44" s="145" t="s">
        <v>0</v>
      </c>
      <c r="AU44" s="145" t="s">
        <v>65</v>
      </c>
      <c r="AV44" s="149" t="s">
        <v>66</v>
      </c>
      <c r="AW44" s="150" t="s">
        <v>67</v>
      </c>
      <c r="AX44" s="150" t="s">
        <v>68</v>
      </c>
      <c r="AY44" s="150" t="s">
        <v>69</v>
      </c>
      <c r="AZ44" s="150" t="s">
        <v>70</v>
      </c>
      <c r="BA44" s="360"/>
      <c r="BB44" s="360"/>
      <c r="BC44" s="360"/>
      <c r="BD44" s="350"/>
      <c r="BE44" s="350"/>
      <c r="BF44" s="350"/>
      <c r="BG44" s="350"/>
      <c r="BI44" t="s">
        <v>75</v>
      </c>
      <c r="BJ44" s="162" t="s">
        <v>57</v>
      </c>
      <c r="BK44" s="162" t="s">
        <v>58</v>
      </c>
      <c r="BL44" s="162" t="s">
        <v>59</v>
      </c>
      <c r="BM44" s="83" t="s">
        <v>60</v>
      </c>
      <c r="BT44" s="334"/>
      <c r="BY44" s="283" t="s">
        <v>85</v>
      </c>
      <c r="BZ44" s="283"/>
      <c r="CA44" s="283" t="s">
        <v>86</v>
      </c>
      <c r="CB44" s="283"/>
      <c r="CC44" s="283" t="s">
        <v>87</v>
      </c>
    </row>
    <row r="45" spans="1:82" ht="33.75" customHeight="1" thickBot="1" x14ac:dyDescent="0.3">
      <c r="A45" s="39">
        <v>1</v>
      </c>
      <c r="B45" s="107" t="s">
        <v>18</v>
      </c>
      <c r="C45" s="126">
        <v>5393848.5456853975</v>
      </c>
      <c r="D45" s="89">
        <v>519</v>
      </c>
      <c r="E45" s="89">
        <v>48</v>
      </c>
      <c r="F45" s="89">
        <v>4</v>
      </c>
      <c r="G45" s="89">
        <v>1</v>
      </c>
      <c r="H45" s="89">
        <v>5</v>
      </c>
      <c r="I45" s="89">
        <v>0</v>
      </c>
      <c r="J45" s="114">
        <f t="shared" ref="J45:J53" si="62">D45+E45+F45+G45+H45+I45</f>
        <v>577</v>
      </c>
      <c r="K45" s="89">
        <v>524</v>
      </c>
      <c r="L45" s="89">
        <v>22</v>
      </c>
      <c r="M45" s="89">
        <v>0</v>
      </c>
      <c r="N45" s="89">
        <v>1</v>
      </c>
      <c r="O45" s="89">
        <v>11</v>
      </c>
      <c r="P45" s="89">
        <v>0</v>
      </c>
      <c r="Q45" s="114">
        <f t="shared" ref="Q45:Q53" si="63">SUM(K45:P45)</f>
        <v>558</v>
      </c>
      <c r="R45" s="89">
        <v>377</v>
      </c>
      <c r="S45" s="89">
        <v>9</v>
      </c>
      <c r="T45" s="89">
        <v>0</v>
      </c>
      <c r="U45" s="89">
        <v>0</v>
      </c>
      <c r="V45" s="89">
        <v>7</v>
      </c>
      <c r="W45" s="89">
        <v>0</v>
      </c>
      <c r="X45" s="114">
        <f t="shared" ref="X45:X53" si="64">SUM(R45:W45)</f>
        <v>393</v>
      </c>
      <c r="Y45" s="154">
        <f t="shared" ref="Y45:Y52" si="65">J45+Q45+X45</f>
        <v>1528</v>
      </c>
      <c r="Z45" s="154">
        <f t="shared" ref="Z45:Z55" si="66">D45+K45+R45</f>
        <v>1420</v>
      </c>
      <c r="AA45" s="154">
        <f t="shared" ref="AA45:AA53" si="67">E45+F45+G45+H45+I45+L45+M45+N45+O45+P45+S45+T45+U45+V45+W45</f>
        <v>108</v>
      </c>
      <c r="AB45" s="89">
        <v>10</v>
      </c>
      <c r="AC45" s="89">
        <v>9</v>
      </c>
      <c r="AD45" s="89">
        <v>28</v>
      </c>
      <c r="AE45" s="89">
        <v>37</v>
      </c>
      <c r="AF45" s="89">
        <v>125</v>
      </c>
      <c r="AG45" s="89">
        <v>174</v>
      </c>
      <c r="AH45" s="89">
        <v>120</v>
      </c>
      <c r="AI45" s="89">
        <v>139</v>
      </c>
      <c r="AJ45" s="89">
        <v>83</v>
      </c>
      <c r="AK45" s="89">
        <v>90</v>
      </c>
      <c r="AL45" s="89">
        <v>104</v>
      </c>
      <c r="AM45" s="89">
        <v>97</v>
      </c>
      <c r="AN45" s="89">
        <v>111</v>
      </c>
      <c r="AO45" s="89">
        <v>92</v>
      </c>
      <c r="AP45" s="89">
        <v>161</v>
      </c>
      <c r="AQ45" s="89">
        <v>119</v>
      </c>
      <c r="AR45" s="131">
        <f t="shared" ref="AR45:AR53" si="68">AP45+AN45+AL45+AJ45+AH45+AF45+AD45+AB45</f>
        <v>742</v>
      </c>
      <c r="AS45" s="131">
        <f t="shared" ref="AS45:AS53" si="69">AQ45+AO45+AM45+AK45+AI45+AG45+AE45+AC45</f>
        <v>757</v>
      </c>
      <c r="AT45" s="131">
        <f>SUM(AR45:AS45)</f>
        <v>1499</v>
      </c>
      <c r="AU45" s="132">
        <f t="shared" ref="AU45:AU53" si="70">D45+E45+K45+L45+R45+S45</f>
        <v>1499</v>
      </c>
      <c r="AV45" s="90">
        <v>7162</v>
      </c>
      <c r="AW45" s="90">
        <v>610</v>
      </c>
      <c r="AX45" s="90">
        <v>0</v>
      </c>
      <c r="AY45" s="90">
        <v>9126</v>
      </c>
      <c r="AZ45" s="90">
        <v>165</v>
      </c>
      <c r="BA45" s="91">
        <f t="shared" ref="BA45:BA53" si="71">((D45+E45)*4)/(C45*0.00144)*100</f>
        <v>29.199930006560177</v>
      </c>
      <c r="BB45" s="91">
        <f t="shared" ref="BB45:BB53" si="72">(D45+E45)/(J45+Q45)*100</f>
        <v>49.955947136563879</v>
      </c>
      <c r="BC45" s="91">
        <f t="shared" ref="BC45:BC53" si="73">(4*AU45)/(C45*0.00272)*100</f>
        <v>40.868996339714009</v>
      </c>
      <c r="BD45" s="91">
        <f t="shared" ref="BD45:BD53" si="74">(E45+F45+G45+H45+I45+L45+M45+N45+O45+P45+S45+T45+U45+V45+W45)/Y45*100</f>
        <v>7.0680628272251314</v>
      </c>
      <c r="BE45" s="91">
        <f t="shared" ref="BE45:BE53" si="75">((D45+E45)*4)/(C45)*100000</f>
        <v>42.047899209446655</v>
      </c>
      <c r="BF45" s="91">
        <f t="shared" ref="BF45:BF53" si="76">(AU45*4)/(C45)*100000</f>
        <v>111.16367004402211</v>
      </c>
      <c r="BG45" s="92">
        <f>AW45/AV45*100</f>
        <v>8.5171739737503493</v>
      </c>
      <c r="BI45">
        <f t="shared" ref="BI45:BM52" si="77">E45+L45+S45</f>
        <v>79</v>
      </c>
      <c r="BJ45">
        <f t="shared" si="77"/>
        <v>4</v>
      </c>
      <c r="BK45">
        <f t="shared" si="77"/>
        <v>2</v>
      </c>
      <c r="BL45">
        <f t="shared" si="77"/>
        <v>23</v>
      </c>
      <c r="BM45">
        <f t="shared" si="77"/>
        <v>0</v>
      </c>
      <c r="BN45">
        <f>SUM(BI45:BM45)</f>
        <v>108</v>
      </c>
      <c r="BS45" s="333">
        <f>((AU45*4)/C45)*100000</f>
        <v>111.16367004402211</v>
      </c>
      <c r="BT45" s="334">
        <f>(AB45+AC45+AD45+AE45)/Y45</f>
        <v>5.4973821989528798E-2</v>
      </c>
      <c r="BU45" s="107" t="s">
        <v>18</v>
      </c>
      <c r="BX45" s="1">
        <f t="shared" ref="BX45:BX53" si="78">D45+E45</f>
        <v>567</v>
      </c>
      <c r="BY45" s="270">
        <f>BX45/AU45</f>
        <v>0.37825216811207474</v>
      </c>
      <c r="BZ45" s="1">
        <f t="shared" ref="BZ45:BZ53" si="79">K45+L45</f>
        <v>546</v>
      </c>
      <c r="CA45" s="270">
        <f>BZ45/AU45</f>
        <v>0.36424282855236823</v>
      </c>
      <c r="CB45" s="1">
        <f t="shared" ref="CB45:CB53" si="80">R45+S45</f>
        <v>386</v>
      </c>
      <c r="CC45" s="270">
        <f>CB45/AU45</f>
        <v>0.25750500333555704</v>
      </c>
      <c r="CD45" s="17">
        <f>AB45+AC45+AD45+AE45</f>
        <v>84</v>
      </c>
    </row>
    <row r="46" spans="1:82" ht="33.75" customHeight="1" thickBot="1" x14ac:dyDescent="0.3">
      <c r="A46" s="50">
        <v>2</v>
      </c>
      <c r="B46" s="108" t="s">
        <v>19</v>
      </c>
      <c r="C46" s="127">
        <v>10114927.011851229</v>
      </c>
      <c r="D46" s="93">
        <v>1079</v>
      </c>
      <c r="E46" s="93">
        <v>52</v>
      </c>
      <c r="F46" s="93">
        <v>8</v>
      </c>
      <c r="G46" s="93">
        <v>4</v>
      </c>
      <c r="H46" s="93">
        <v>51</v>
      </c>
      <c r="I46" s="93">
        <v>2</v>
      </c>
      <c r="J46" s="115">
        <f t="shared" si="62"/>
        <v>1196</v>
      </c>
      <c r="K46" s="93">
        <v>955</v>
      </c>
      <c r="L46" s="93">
        <v>9</v>
      </c>
      <c r="M46" s="93">
        <v>0</v>
      </c>
      <c r="N46" s="93">
        <v>0</v>
      </c>
      <c r="O46" s="93">
        <v>5</v>
      </c>
      <c r="P46" s="93">
        <v>2</v>
      </c>
      <c r="Q46" s="115">
        <f t="shared" si="63"/>
        <v>971</v>
      </c>
      <c r="R46" s="93">
        <v>661</v>
      </c>
      <c r="S46" s="93">
        <v>3</v>
      </c>
      <c r="T46" s="93">
        <v>0</v>
      </c>
      <c r="U46" s="93">
        <v>0</v>
      </c>
      <c r="V46" s="93">
        <v>11</v>
      </c>
      <c r="W46" s="93">
        <v>0</v>
      </c>
      <c r="X46" s="115">
        <f t="shared" si="64"/>
        <v>675</v>
      </c>
      <c r="Y46" s="154">
        <f t="shared" si="65"/>
        <v>2842</v>
      </c>
      <c r="Z46" s="154">
        <f t="shared" si="66"/>
        <v>2695</v>
      </c>
      <c r="AA46" s="154">
        <f t="shared" si="67"/>
        <v>147</v>
      </c>
      <c r="AB46" s="93">
        <v>120</v>
      </c>
      <c r="AC46" s="93">
        <v>97</v>
      </c>
      <c r="AD46" s="93">
        <v>89</v>
      </c>
      <c r="AE46" s="93">
        <v>119</v>
      </c>
      <c r="AF46" s="93">
        <v>183</v>
      </c>
      <c r="AG46" s="93">
        <v>293</v>
      </c>
      <c r="AH46" s="93">
        <v>176</v>
      </c>
      <c r="AI46" s="93">
        <v>269</v>
      </c>
      <c r="AJ46" s="93">
        <v>136</v>
      </c>
      <c r="AK46" s="93">
        <v>221</v>
      </c>
      <c r="AL46" s="93">
        <v>151</v>
      </c>
      <c r="AM46" s="93">
        <v>196</v>
      </c>
      <c r="AN46" s="93">
        <v>182</v>
      </c>
      <c r="AO46" s="93">
        <v>182</v>
      </c>
      <c r="AP46" s="93">
        <v>193</v>
      </c>
      <c r="AQ46" s="93">
        <v>152</v>
      </c>
      <c r="AR46" s="133">
        <f t="shared" si="68"/>
        <v>1230</v>
      </c>
      <c r="AS46" s="133">
        <f t="shared" si="69"/>
        <v>1529</v>
      </c>
      <c r="AT46" s="133">
        <f t="shared" ref="AT46:AT53" si="81">SUM(AR46:AS46)</f>
        <v>2759</v>
      </c>
      <c r="AU46" s="132">
        <f t="shared" si="70"/>
        <v>2759</v>
      </c>
      <c r="AV46" s="94">
        <v>11269</v>
      </c>
      <c r="AW46" s="94">
        <v>1158</v>
      </c>
      <c r="AX46" s="301">
        <v>6786</v>
      </c>
      <c r="AY46" s="94">
        <v>397</v>
      </c>
      <c r="AZ46" s="94">
        <v>19</v>
      </c>
      <c r="BA46" s="95">
        <f t="shared" si="71"/>
        <v>31.059706738226676</v>
      </c>
      <c r="BB46" s="95">
        <f t="shared" si="72"/>
        <v>52.19197046608214</v>
      </c>
      <c r="BC46" s="95">
        <f t="shared" si="73"/>
        <v>40.112528112389171</v>
      </c>
      <c r="BD46" s="300">
        <f t="shared" si="74"/>
        <v>5.1724137931034484</v>
      </c>
      <c r="BE46" s="95">
        <f t="shared" si="75"/>
        <v>44.725977703046418</v>
      </c>
      <c r="BF46" s="95">
        <f t="shared" si="76"/>
        <v>109.10607646569855</v>
      </c>
      <c r="BG46" s="96">
        <f t="shared" ref="BG46:BG53" si="82">AW46/AV46*100</f>
        <v>10.275978347679475</v>
      </c>
      <c r="BI46">
        <f t="shared" si="77"/>
        <v>64</v>
      </c>
      <c r="BJ46">
        <f t="shared" si="77"/>
        <v>8</v>
      </c>
      <c r="BK46">
        <f t="shared" si="77"/>
        <v>4</v>
      </c>
      <c r="BL46">
        <f t="shared" si="77"/>
        <v>67</v>
      </c>
      <c r="BM46">
        <f t="shared" si="77"/>
        <v>4</v>
      </c>
      <c r="BN46">
        <f t="shared" ref="BN46:BN53" si="83">SUM(BI46:BM46)</f>
        <v>147</v>
      </c>
      <c r="BS46" s="333">
        <f t="shared" ref="BS46:BS52" si="84">((AU46*4)/C46)*100000</f>
        <v>109.10607646569855</v>
      </c>
      <c r="BT46" s="334">
        <f t="shared" ref="BT46:BT53" si="85">(AB46+AC46+AD46+AE46)/Y46</f>
        <v>0.14954257565095003</v>
      </c>
      <c r="BU46" s="108" t="s">
        <v>93</v>
      </c>
      <c r="BX46" s="1">
        <f t="shared" si="78"/>
        <v>1131</v>
      </c>
      <c r="BY46" s="270">
        <f t="shared" ref="BY46:BY53" si="86">BX46/AU46</f>
        <v>0.40993113446901053</v>
      </c>
      <c r="BZ46" s="1">
        <f t="shared" si="79"/>
        <v>964</v>
      </c>
      <c r="CA46" s="270">
        <f t="shared" ref="CA46:CA53" si="87">BZ46/AU46</f>
        <v>0.34940195723088074</v>
      </c>
      <c r="CB46" s="1">
        <f t="shared" si="80"/>
        <v>664</v>
      </c>
      <c r="CC46" s="270">
        <f t="shared" ref="CC46:CC53" si="88">CB46/AU46</f>
        <v>0.24066690830010873</v>
      </c>
      <c r="CD46" s="17">
        <f t="shared" ref="CD46:CD52" si="89">AB46+AC46+AD46+AE46</f>
        <v>425</v>
      </c>
    </row>
    <row r="47" spans="1:82" ht="33.75" customHeight="1" thickBot="1" x14ac:dyDescent="0.3">
      <c r="A47" s="50">
        <v>3</v>
      </c>
      <c r="B47" s="108" t="s">
        <v>20</v>
      </c>
      <c r="C47" s="155">
        <v>4469340.6802746598</v>
      </c>
      <c r="D47" s="93">
        <v>329</v>
      </c>
      <c r="E47" s="93">
        <v>38</v>
      </c>
      <c r="F47" s="93">
        <v>10</v>
      </c>
      <c r="G47" s="93">
        <v>2</v>
      </c>
      <c r="H47" s="93">
        <v>1</v>
      </c>
      <c r="I47" s="93">
        <v>0</v>
      </c>
      <c r="J47" s="115">
        <f t="shared" si="62"/>
        <v>380</v>
      </c>
      <c r="K47" s="93">
        <v>441</v>
      </c>
      <c r="L47" s="93">
        <v>1</v>
      </c>
      <c r="M47" s="93">
        <v>0</v>
      </c>
      <c r="N47" s="93">
        <v>0</v>
      </c>
      <c r="O47" s="93">
        <v>35</v>
      </c>
      <c r="P47" s="93">
        <v>0</v>
      </c>
      <c r="Q47" s="115">
        <f t="shared" si="63"/>
        <v>477</v>
      </c>
      <c r="R47" s="93">
        <v>445</v>
      </c>
      <c r="S47" s="93">
        <v>0</v>
      </c>
      <c r="T47" s="93">
        <v>0</v>
      </c>
      <c r="U47" s="93">
        <v>0</v>
      </c>
      <c r="V47" s="93">
        <v>11</v>
      </c>
      <c r="W47" s="93">
        <v>0</v>
      </c>
      <c r="X47" s="115">
        <f t="shared" si="64"/>
        <v>456</v>
      </c>
      <c r="Y47" s="154">
        <f t="shared" si="65"/>
        <v>1313</v>
      </c>
      <c r="Z47" s="154">
        <f t="shared" si="66"/>
        <v>1215</v>
      </c>
      <c r="AA47" s="154">
        <f t="shared" si="67"/>
        <v>98</v>
      </c>
      <c r="AB47" s="93">
        <v>145</v>
      </c>
      <c r="AC47" s="93">
        <v>85</v>
      </c>
      <c r="AD47" s="93">
        <v>72</v>
      </c>
      <c r="AE47" s="93">
        <v>71</v>
      </c>
      <c r="AF47" s="93">
        <v>104</v>
      </c>
      <c r="AG47" s="93">
        <v>118</v>
      </c>
      <c r="AH47" s="93">
        <v>102</v>
      </c>
      <c r="AI47" s="93">
        <v>111</v>
      </c>
      <c r="AJ47" s="93">
        <v>60</v>
      </c>
      <c r="AK47" s="93">
        <v>70</v>
      </c>
      <c r="AL47" s="93">
        <v>53</v>
      </c>
      <c r="AM47" s="93">
        <v>65</v>
      </c>
      <c r="AN47" s="93">
        <v>48</v>
      </c>
      <c r="AO47" s="93">
        <v>61</v>
      </c>
      <c r="AP47" s="93">
        <v>50</v>
      </c>
      <c r="AQ47" s="93">
        <v>39</v>
      </c>
      <c r="AR47" s="133">
        <f t="shared" si="68"/>
        <v>634</v>
      </c>
      <c r="AS47" s="133">
        <f t="shared" si="69"/>
        <v>620</v>
      </c>
      <c r="AT47" s="133">
        <f t="shared" si="81"/>
        <v>1254</v>
      </c>
      <c r="AU47" s="132">
        <f t="shared" si="70"/>
        <v>1254</v>
      </c>
      <c r="AV47" s="94">
        <v>2250</v>
      </c>
      <c r="AW47" s="94">
        <v>368</v>
      </c>
      <c r="AX47" s="94">
        <v>0</v>
      </c>
      <c r="AY47" s="94">
        <v>129</v>
      </c>
      <c r="AZ47" s="94">
        <v>9</v>
      </c>
      <c r="BA47" s="95">
        <f t="shared" si="71"/>
        <v>22.809727818327673</v>
      </c>
      <c r="BB47" s="95">
        <f t="shared" si="72"/>
        <v>42.823803967327891</v>
      </c>
      <c r="BC47" s="95">
        <f t="shared" si="73"/>
        <v>41.261514370515492</v>
      </c>
      <c r="BD47" s="95">
        <f t="shared" si="74"/>
        <v>7.4638233054074634</v>
      </c>
      <c r="BE47" s="95">
        <f t="shared" si="75"/>
        <v>32.846008058391853</v>
      </c>
      <c r="BF47" s="95">
        <f t="shared" si="76"/>
        <v>112.23131908780213</v>
      </c>
      <c r="BG47" s="96">
        <f t="shared" si="82"/>
        <v>16.355555555555558</v>
      </c>
      <c r="BI47">
        <f t="shared" si="77"/>
        <v>39</v>
      </c>
      <c r="BJ47">
        <f t="shared" si="77"/>
        <v>10</v>
      </c>
      <c r="BK47">
        <f t="shared" si="77"/>
        <v>2</v>
      </c>
      <c r="BL47">
        <f t="shared" si="77"/>
        <v>47</v>
      </c>
      <c r="BM47">
        <f t="shared" si="77"/>
        <v>0</v>
      </c>
      <c r="BN47">
        <f t="shared" si="83"/>
        <v>98</v>
      </c>
      <c r="BS47" s="333">
        <f t="shared" si="84"/>
        <v>112.23131908780213</v>
      </c>
      <c r="BT47" s="334">
        <f t="shared" si="85"/>
        <v>0.28408225437928408</v>
      </c>
      <c r="BU47" s="108" t="s">
        <v>20</v>
      </c>
      <c r="BX47" s="1">
        <f t="shared" si="78"/>
        <v>367</v>
      </c>
      <c r="BY47" s="270">
        <f t="shared" si="86"/>
        <v>0.29266347687400318</v>
      </c>
      <c r="BZ47" s="1">
        <f t="shared" si="79"/>
        <v>442</v>
      </c>
      <c r="CA47" s="270">
        <f t="shared" si="87"/>
        <v>0.3524720893141946</v>
      </c>
      <c r="CB47" s="1">
        <f t="shared" si="80"/>
        <v>445</v>
      </c>
      <c r="CC47" s="270">
        <f t="shared" si="88"/>
        <v>0.35486443381180222</v>
      </c>
      <c r="CD47" s="17">
        <f t="shared" si="89"/>
        <v>373</v>
      </c>
    </row>
    <row r="48" spans="1:82" s="79" customFormat="1" ht="33.75" customHeight="1" thickBot="1" x14ac:dyDescent="0.3">
      <c r="A48" s="105">
        <v>4</v>
      </c>
      <c r="B48" s="109" t="s">
        <v>21</v>
      </c>
      <c r="C48" s="127">
        <v>1304830.4378308433</v>
      </c>
      <c r="D48" s="98">
        <v>64</v>
      </c>
      <c r="E48" s="98">
        <v>1</v>
      </c>
      <c r="F48" s="98">
        <v>0</v>
      </c>
      <c r="G48" s="98">
        <v>0</v>
      </c>
      <c r="H48" s="98">
        <v>0</v>
      </c>
      <c r="I48" s="98">
        <v>1</v>
      </c>
      <c r="J48" s="115">
        <f t="shared" si="62"/>
        <v>66</v>
      </c>
      <c r="K48" s="98">
        <v>531</v>
      </c>
      <c r="L48" s="98">
        <v>0</v>
      </c>
      <c r="M48" s="98">
        <v>0</v>
      </c>
      <c r="N48" s="98">
        <v>0</v>
      </c>
      <c r="O48" s="98">
        <v>4</v>
      </c>
      <c r="P48" s="98">
        <v>0</v>
      </c>
      <c r="Q48" s="115">
        <f t="shared" si="63"/>
        <v>535</v>
      </c>
      <c r="R48" s="98">
        <v>165</v>
      </c>
      <c r="S48" s="98">
        <v>0</v>
      </c>
      <c r="T48" s="98">
        <v>0</v>
      </c>
      <c r="U48" s="98">
        <v>0</v>
      </c>
      <c r="V48" s="98">
        <v>1</v>
      </c>
      <c r="W48" s="98">
        <v>1</v>
      </c>
      <c r="X48" s="115">
        <f t="shared" si="64"/>
        <v>167</v>
      </c>
      <c r="Y48" s="154">
        <f t="shared" si="65"/>
        <v>768</v>
      </c>
      <c r="Z48" s="154">
        <f t="shared" si="66"/>
        <v>760</v>
      </c>
      <c r="AA48" s="154">
        <f t="shared" si="67"/>
        <v>8</v>
      </c>
      <c r="AB48" s="98">
        <v>144</v>
      </c>
      <c r="AC48" s="98">
        <v>97</v>
      </c>
      <c r="AD48" s="98">
        <v>67</v>
      </c>
      <c r="AE48" s="98">
        <v>66</v>
      </c>
      <c r="AF48" s="98">
        <v>41</v>
      </c>
      <c r="AG48" s="98">
        <v>58</v>
      </c>
      <c r="AH48" s="98">
        <v>32</v>
      </c>
      <c r="AI48" s="98">
        <v>68</v>
      </c>
      <c r="AJ48" s="98">
        <v>24</v>
      </c>
      <c r="AK48" s="98">
        <v>37</v>
      </c>
      <c r="AL48" s="98">
        <v>23</v>
      </c>
      <c r="AM48" s="98">
        <v>34</v>
      </c>
      <c r="AN48" s="98">
        <v>10</v>
      </c>
      <c r="AO48" s="98">
        <v>16</v>
      </c>
      <c r="AP48" s="98">
        <v>28</v>
      </c>
      <c r="AQ48" s="98">
        <v>16</v>
      </c>
      <c r="AR48" s="133">
        <f t="shared" si="68"/>
        <v>369</v>
      </c>
      <c r="AS48" s="133">
        <f t="shared" si="69"/>
        <v>392</v>
      </c>
      <c r="AT48" s="133">
        <f t="shared" si="81"/>
        <v>761</v>
      </c>
      <c r="AU48" s="132">
        <f t="shared" si="70"/>
        <v>761</v>
      </c>
      <c r="AV48" s="100">
        <v>1280</v>
      </c>
      <c r="AW48" s="100">
        <v>140</v>
      </c>
      <c r="AX48" s="100">
        <v>555</v>
      </c>
      <c r="AY48" s="100">
        <v>229</v>
      </c>
      <c r="AZ48" s="100">
        <v>4</v>
      </c>
      <c r="BA48" s="95">
        <f t="shared" si="71"/>
        <v>13.837472695357414</v>
      </c>
      <c r="BB48" s="95">
        <f t="shared" si="72"/>
        <v>10.8153078202995</v>
      </c>
      <c r="BC48" s="95">
        <f t="shared" si="73"/>
        <v>85.767285511767355</v>
      </c>
      <c r="BD48" s="95">
        <f t="shared" si="74"/>
        <v>1.0416666666666665</v>
      </c>
      <c r="BE48" s="95">
        <f t="shared" si="75"/>
        <v>19.925960681314681</v>
      </c>
      <c r="BF48" s="95">
        <f t="shared" si="76"/>
        <v>233.28701659200723</v>
      </c>
      <c r="BG48" s="96">
        <f t="shared" si="82"/>
        <v>10.9375</v>
      </c>
      <c r="BI48">
        <f t="shared" si="77"/>
        <v>1</v>
      </c>
      <c r="BJ48">
        <f t="shared" si="77"/>
        <v>0</v>
      </c>
      <c r="BK48">
        <f t="shared" si="77"/>
        <v>0</v>
      </c>
      <c r="BL48">
        <f t="shared" si="77"/>
        <v>5</v>
      </c>
      <c r="BM48">
        <f t="shared" si="77"/>
        <v>2</v>
      </c>
      <c r="BN48">
        <f t="shared" si="83"/>
        <v>8</v>
      </c>
      <c r="BS48" s="333">
        <f t="shared" si="84"/>
        <v>233.28701659200723</v>
      </c>
      <c r="BT48" s="334">
        <f t="shared" si="85"/>
        <v>0.48697916666666669</v>
      </c>
      <c r="BU48" s="108" t="s">
        <v>21</v>
      </c>
      <c r="BX48" s="284">
        <f t="shared" si="78"/>
        <v>65</v>
      </c>
      <c r="BY48" s="285">
        <f t="shared" si="86"/>
        <v>8.5413929040735873E-2</v>
      </c>
      <c r="BZ48" s="284">
        <f t="shared" si="79"/>
        <v>531</v>
      </c>
      <c r="CA48" s="285">
        <f t="shared" si="87"/>
        <v>0.69776609724047312</v>
      </c>
      <c r="CB48" s="284">
        <f t="shared" si="80"/>
        <v>165</v>
      </c>
      <c r="CC48" s="285">
        <f t="shared" si="88"/>
        <v>0.21681997371879105</v>
      </c>
      <c r="CD48" s="303">
        <f t="shared" si="89"/>
        <v>374</v>
      </c>
    </row>
    <row r="49" spans="1:82" ht="33.75" customHeight="1" thickBot="1" x14ac:dyDescent="0.3">
      <c r="A49" s="50">
        <v>5</v>
      </c>
      <c r="B49" s="108" t="s">
        <v>71</v>
      </c>
      <c r="C49" s="127">
        <v>25766205.839804288</v>
      </c>
      <c r="D49" s="93">
        <v>3130</v>
      </c>
      <c r="E49" s="93">
        <v>347</v>
      </c>
      <c r="F49" s="93">
        <v>38</v>
      </c>
      <c r="G49" s="93">
        <v>14</v>
      </c>
      <c r="H49" s="93">
        <v>5</v>
      </c>
      <c r="I49" s="93">
        <v>0</v>
      </c>
      <c r="J49" s="115">
        <f t="shared" si="62"/>
        <v>3534</v>
      </c>
      <c r="K49" s="93">
        <v>3583</v>
      </c>
      <c r="L49" s="93">
        <v>33</v>
      </c>
      <c r="M49" s="93">
        <v>0</v>
      </c>
      <c r="N49" s="93">
        <v>1</v>
      </c>
      <c r="O49" s="93">
        <v>4</v>
      </c>
      <c r="P49" s="93">
        <v>0</v>
      </c>
      <c r="Q49" s="115">
        <f t="shared" si="63"/>
        <v>3621</v>
      </c>
      <c r="R49" s="93">
        <v>4443</v>
      </c>
      <c r="S49" s="93">
        <v>36</v>
      </c>
      <c r="T49" s="93">
        <v>3</v>
      </c>
      <c r="U49" s="93">
        <v>0</v>
      </c>
      <c r="V49" s="93">
        <v>11</v>
      </c>
      <c r="W49" s="93">
        <v>1</v>
      </c>
      <c r="X49" s="115">
        <f t="shared" si="64"/>
        <v>4494</v>
      </c>
      <c r="Y49" s="154">
        <f t="shared" si="65"/>
        <v>11649</v>
      </c>
      <c r="Z49" s="154">
        <f t="shared" si="66"/>
        <v>11156</v>
      </c>
      <c r="AA49" s="154">
        <f t="shared" si="67"/>
        <v>493</v>
      </c>
      <c r="AB49" s="93">
        <v>1192</v>
      </c>
      <c r="AC49" s="93">
        <v>778</v>
      </c>
      <c r="AD49" s="93">
        <v>1010</v>
      </c>
      <c r="AE49" s="93">
        <v>973</v>
      </c>
      <c r="AF49" s="93">
        <v>1010</v>
      </c>
      <c r="AG49" s="93">
        <v>1300</v>
      </c>
      <c r="AH49" s="93">
        <v>658</v>
      </c>
      <c r="AI49" s="93">
        <v>823</v>
      </c>
      <c r="AJ49" s="93">
        <v>478</v>
      </c>
      <c r="AK49" s="93">
        <v>523</v>
      </c>
      <c r="AL49" s="93">
        <v>442</v>
      </c>
      <c r="AM49" s="93">
        <v>533</v>
      </c>
      <c r="AN49" s="93">
        <v>443</v>
      </c>
      <c r="AO49" s="93">
        <v>422</v>
      </c>
      <c r="AP49" s="93">
        <v>603</v>
      </c>
      <c r="AQ49" s="93">
        <v>384</v>
      </c>
      <c r="AR49" s="133">
        <f t="shared" si="68"/>
        <v>5836</v>
      </c>
      <c r="AS49" s="133">
        <f t="shared" si="69"/>
        <v>5736</v>
      </c>
      <c r="AT49" s="133">
        <f t="shared" si="81"/>
        <v>11572</v>
      </c>
      <c r="AU49" s="132">
        <f t="shared" si="70"/>
        <v>11572</v>
      </c>
      <c r="AV49" s="94">
        <v>0</v>
      </c>
      <c r="AW49" s="94">
        <v>0</v>
      </c>
      <c r="AX49" s="94">
        <v>1233</v>
      </c>
      <c r="AY49" s="94">
        <v>1233</v>
      </c>
      <c r="AZ49" s="301">
        <v>85</v>
      </c>
      <c r="BA49" s="95">
        <f t="shared" si="71"/>
        <v>37.484499632510484</v>
      </c>
      <c r="BB49" s="95">
        <f t="shared" si="72"/>
        <v>48.59538784067086</v>
      </c>
      <c r="BC49" s="95">
        <f t="shared" si="73"/>
        <v>66.046383253425063</v>
      </c>
      <c r="BD49" s="95">
        <f t="shared" si="74"/>
        <v>4.2321229290067821</v>
      </c>
      <c r="BE49" s="95">
        <f t="shared" si="75"/>
        <v>53.977679470815104</v>
      </c>
      <c r="BF49" s="95">
        <f t="shared" si="76"/>
        <v>179.64616244931617</v>
      </c>
      <c r="BG49" s="96" t="e">
        <f t="shared" si="82"/>
        <v>#DIV/0!</v>
      </c>
      <c r="BI49">
        <f t="shared" si="77"/>
        <v>416</v>
      </c>
      <c r="BJ49">
        <f t="shared" si="77"/>
        <v>41</v>
      </c>
      <c r="BK49">
        <f t="shared" si="77"/>
        <v>15</v>
      </c>
      <c r="BL49">
        <f t="shared" si="77"/>
        <v>20</v>
      </c>
      <c r="BM49">
        <f t="shared" si="77"/>
        <v>1</v>
      </c>
      <c r="BN49">
        <f t="shared" si="83"/>
        <v>493</v>
      </c>
      <c r="BS49" s="333">
        <f t="shared" si="84"/>
        <v>179.64616244931617</v>
      </c>
      <c r="BT49" s="334">
        <f t="shared" si="85"/>
        <v>0.33934243282685211</v>
      </c>
      <c r="BU49" s="108" t="s">
        <v>71</v>
      </c>
      <c r="BX49" s="1">
        <f t="shared" si="78"/>
        <v>3477</v>
      </c>
      <c r="BY49" s="270">
        <f t="shared" si="86"/>
        <v>0.30046664362253717</v>
      </c>
      <c r="BZ49" s="1">
        <f t="shared" si="79"/>
        <v>3616</v>
      </c>
      <c r="CA49" s="270">
        <f t="shared" si="87"/>
        <v>0.31247839612858624</v>
      </c>
      <c r="CB49" s="1">
        <f t="shared" si="80"/>
        <v>4479</v>
      </c>
      <c r="CC49" s="270">
        <f t="shared" si="88"/>
        <v>0.38705496024887659</v>
      </c>
      <c r="CD49" s="17">
        <f t="shared" si="89"/>
        <v>3953</v>
      </c>
    </row>
    <row r="50" spans="1:82" ht="33.75" customHeight="1" thickBot="1" x14ac:dyDescent="0.3">
      <c r="A50" s="50">
        <v>6</v>
      </c>
      <c r="B50" s="108" t="s">
        <v>22</v>
      </c>
      <c r="C50" s="127">
        <v>99866254.788628608</v>
      </c>
      <c r="D50" s="93">
        <v>20636</v>
      </c>
      <c r="E50" s="93">
        <v>1382</v>
      </c>
      <c r="F50" s="93">
        <v>113</v>
      </c>
      <c r="G50" s="93">
        <v>160</v>
      </c>
      <c r="H50" s="93">
        <v>125</v>
      </c>
      <c r="I50" s="93">
        <v>28</v>
      </c>
      <c r="J50" s="115">
        <f t="shared" si="62"/>
        <v>22444</v>
      </c>
      <c r="K50" s="93">
        <v>24980</v>
      </c>
      <c r="L50" s="93">
        <v>707</v>
      </c>
      <c r="M50" s="93">
        <v>16</v>
      </c>
      <c r="N50" s="93">
        <v>93</v>
      </c>
      <c r="O50" s="93">
        <v>179</v>
      </c>
      <c r="P50" s="93">
        <v>14</v>
      </c>
      <c r="Q50" s="115">
        <f t="shared" si="63"/>
        <v>25989</v>
      </c>
      <c r="R50" s="93">
        <v>9412</v>
      </c>
      <c r="S50" s="93">
        <v>174</v>
      </c>
      <c r="T50" s="93">
        <v>9</v>
      </c>
      <c r="U50" s="93">
        <v>16</v>
      </c>
      <c r="V50" s="93">
        <v>83</v>
      </c>
      <c r="W50" s="93">
        <v>5</v>
      </c>
      <c r="X50" s="115">
        <f t="shared" si="64"/>
        <v>9699</v>
      </c>
      <c r="Y50" s="154">
        <f t="shared" si="65"/>
        <v>58132</v>
      </c>
      <c r="Z50" s="154">
        <f t="shared" si="66"/>
        <v>55028</v>
      </c>
      <c r="AA50" s="154">
        <f t="shared" si="67"/>
        <v>3104</v>
      </c>
      <c r="AB50" s="93">
        <v>500</v>
      </c>
      <c r="AC50" s="93">
        <v>352</v>
      </c>
      <c r="AD50" s="93">
        <v>1336</v>
      </c>
      <c r="AE50" s="93">
        <v>1904</v>
      </c>
      <c r="AF50" s="93">
        <v>5351</v>
      </c>
      <c r="AG50" s="93">
        <v>6373</v>
      </c>
      <c r="AH50" s="93">
        <v>4816</v>
      </c>
      <c r="AI50" s="93">
        <v>5023</v>
      </c>
      <c r="AJ50" s="93">
        <v>4578</v>
      </c>
      <c r="AK50" s="93">
        <v>4468</v>
      </c>
      <c r="AL50" s="93">
        <v>4951</v>
      </c>
      <c r="AM50" s="93">
        <v>3961</v>
      </c>
      <c r="AN50" s="93">
        <v>4085</v>
      </c>
      <c r="AO50" s="93">
        <v>2986</v>
      </c>
      <c r="AP50" s="93">
        <v>4090</v>
      </c>
      <c r="AQ50" s="93">
        <v>2517</v>
      </c>
      <c r="AR50" s="133">
        <f t="shared" si="68"/>
        <v>29707</v>
      </c>
      <c r="AS50" s="133">
        <f t="shared" si="69"/>
        <v>27584</v>
      </c>
      <c r="AT50" s="133">
        <f t="shared" si="81"/>
        <v>57291</v>
      </c>
      <c r="AU50" s="132">
        <f t="shared" si="70"/>
        <v>57291</v>
      </c>
      <c r="AV50" s="94">
        <v>186640</v>
      </c>
      <c r="AW50" s="94">
        <v>24907</v>
      </c>
      <c r="AX50" s="94">
        <v>55842</v>
      </c>
      <c r="AY50" s="94">
        <v>22151</v>
      </c>
      <c r="AZ50" s="94">
        <v>304</v>
      </c>
      <c r="BA50" s="95">
        <f t="shared" si="71"/>
        <v>61.243020718621452</v>
      </c>
      <c r="BB50" s="95">
        <f t="shared" si="72"/>
        <v>45.460739578386637</v>
      </c>
      <c r="BC50" s="95">
        <f t="shared" si="73"/>
        <v>84.364303804680844</v>
      </c>
      <c r="BD50" s="95">
        <f t="shared" si="74"/>
        <v>5.3395720085323051</v>
      </c>
      <c r="BE50" s="95">
        <f t="shared" si="75"/>
        <v>88.189949834814897</v>
      </c>
      <c r="BF50" s="95">
        <f t="shared" si="76"/>
        <v>229.47090634873197</v>
      </c>
      <c r="BG50" s="96">
        <f t="shared" si="82"/>
        <v>13.344942134590656</v>
      </c>
      <c r="BI50">
        <f t="shared" si="77"/>
        <v>2263</v>
      </c>
      <c r="BJ50">
        <f t="shared" si="77"/>
        <v>138</v>
      </c>
      <c r="BK50">
        <f t="shared" si="77"/>
        <v>269</v>
      </c>
      <c r="BL50">
        <f t="shared" si="77"/>
        <v>387</v>
      </c>
      <c r="BM50">
        <f t="shared" si="77"/>
        <v>47</v>
      </c>
      <c r="BN50">
        <f t="shared" si="83"/>
        <v>3104</v>
      </c>
      <c r="BS50" s="333">
        <f t="shared" si="84"/>
        <v>229.47090634873197</v>
      </c>
      <c r="BT50" s="334">
        <f t="shared" si="85"/>
        <v>7.0391522741347273E-2</v>
      </c>
      <c r="BU50" s="108" t="s">
        <v>94</v>
      </c>
      <c r="BX50" s="1">
        <f t="shared" si="78"/>
        <v>22018</v>
      </c>
      <c r="BY50" s="270">
        <f t="shared" si="86"/>
        <v>0.3843186538897907</v>
      </c>
      <c r="BZ50" s="1">
        <f t="shared" si="79"/>
        <v>25687</v>
      </c>
      <c r="CA50" s="270">
        <f t="shared" si="87"/>
        <v>0.4483601263723796</v>
      </c>
      <c r="CB50" s="1">
        <f t="shared" si="80"/>
        <v>9586</v>
      </c>
      <c r="CC50" s="270">
        <f t="shared" si="88"/>
        <v>0.16732121973782968</v>
      </c>
      <c r="CD50" s="17">
        <f t="shared" si="89"/>
        <v>4092</v>
      </c>
    </row>
    <row r="51" spans="1:82" ht="33.75" customHeight="1" thickBot="1" x14ac:dyDescent="0.3">
      <c r="A51" s="50">
        <v>7</v>
      </c>
      <c r="B51" s="108" t="s">
        <v>23</v>
      </c>
      <c r="C51" s="127">
        <v>44812325.896799996</v>
      </c>
      <c r="D51" s="93">
        <v>7829</v>
      </c>
      <c r="E51" s="93">
        <v>753</v>
      </c>
      <c r="F51" s="93">
        <v>140</v>
      </c>
      <c r="G51" s="93">
        <v>120</v>
      </c>
      <c r="H51" s="93">
        <v>614</v>
      </c>
      <c r="I51" s="93">
        <v>5</v>
      </c>
      <c r="J51" s="115">
        <f t="shared" si="62"/>
        <v>9461</v>
      </c>
      <c r="K51" s="93">
        <v>8310</v>
      </c>
      <c r="L51" s="93">
        <v>184</v>
      </c>
      <c r="M51" s="93">
        <v>2</v>
      </c>
      <c r="N51" s="93">
        <v>27</v>
      </c>
      <c r="O51" s="93">
        <v>604</v>
      </c>
      <c r="P51" s="93">
        <v>4</v>
      </c>
      <c r="Q51" s="115">
        <f t="shared" si="63"/>
        <v>9131</v>
      </c>
      <c r="R51" s="93">
        <v>3108</v>
      </c>
      <c r="S51" s="93">
        <v>50</v>
      </c>
      <c r="T51" s="93">
        <v>3</v>
      </c>
      <c r="U51" s="93">
        <v>6</v>
      </c>
      <c r="V51" s="93">
        <v>145</v>
      </c>
      <c r="W51" s="93">
        <v>2</v>
      </c>
      <c r="X51" s="115">
        <f t="shared" si="64"/>
        <v>3314</v>
      </c>
      <c r="Y51" s="154">
        <f t="shared" si="65"/>
        <v>21906</v>
      </c>
      <c r="Z51" s="154">
        <f t="shared" si="66"/>
        <v>19247</v>
      </c>
      <c r="AA51" s="154">
        <f t="shared" si="67"/>
        <v>2659</v>
      </c>
      <c r="AB51" s="93">
        <v>1047</v>
      </c>
      <c r="AC51" s="93">
        <v>924</v>
      </c>
      <c r="AD51" s="93">
        <v>740</v>
      </c>
      <c r="AE51" s="93">
        <v>831</v>
      </c>
      <c r="AF51" s="93">
        <v>1870</v>
      </c>
      <c r="AG51" s="93">
        <v>2245</v>
      </c>
      <c r="AH51" s="93">
        <v>1835</v>
      </c>
      <c r="AI51" s="93">
        <v>1741</v>
      </c>
      <c r="AJ51" s="93">
        <v>1430</v>
      </c>
      <c r="AK51" s="93">
        <v>1273</v>
      </c>
      <c r="AL51" s="93">
        <v>1484</v>
      </c>
      <c r="AM51" s="93">
        <v>1041</v>
      </c>
      <c r="AN51" s="93">
        <v>1337</v>
      </c>
      <c r="AO51" s="93">
        <v>773</v>
      </c>
      <c r="AP51" s="93">
        <v>1085</v>
      </c>
      <c r="AQ51" s="93">
        <v>578</v>
      </c>
      <c r="AR51" s="133">
        <f t="shared" si="68"/>
        <v>10828</v>
      </c>
      <c r="AS51" s="133">
        <f t="shared" si="69"/>
        <v>9406</v>
      </c>
      <c r="AT51" s="133">
        <f t="shared" si="81"/>
        <v>20234</v>
      </c>
      <c r="AU51" s="132">
        <f t="shared" si="70"/>
        <v>20234</v>
      </c>
      <c r="AV51" s="94">
        <v>93596</v>
      </c>
      <c r="AW51" s="94">
        <v>9480</v>
      </c>
      <c r="AX51" s="94">
        <v>37245</v>
      </c>
      <c r="AY51" s="94">
        <v>5804</v>
      </c>
      <c r="AZ51" s="94">
        <v>385</v>
      </c>
      <c r="BA51" s="95">
        <f t="shared" si="71"/>
        <v>53.197169331911866</v>
      </c>
      <c r="BB51" s="95">
        <f t="shared" si="72"/>
        <v>46.159638554216869</v>
      </c>
      <c r="BC51" s="95">
        <f t="shared" si="73"/>
        <v>66.401111206472791</v>
      </c>
      <c r="BD51" s="95">
        <f t="shared" si="74"/>
        <v>12.13822696977997</v>
      </c>
      <c r="BE51" s="95">
        <f t="shared" si="75"/>
        <v>76.60392383795309</v>
      </c>
      <c r="BF51" s="95">
        <f t="shared" si="76"/>
        <v>180.61102248160603</v>
      </c>
      <c r="BG51" s="96">
        <f t="shared" si="82"/>
        <v>10.12863797598188</v>
      </c>
      <c r="BI51">
        <f t="shared" si="77"/>
        <v>987</v>
      </c>
      <c r="BJ51">
        <f t="shared" si="77"/>
        <v>145</v>
      </c>
      <c r="BK51">
        <f t="shared" si="77"/>
        <v>153</v>
      </c>
      <c r="BL51">
        <f t="shared" si="77"/>
        <v>1363</v>
      </c>
      <c r="BM51">
        <f t="shared" si="77"/>
        <v>11</v>
      </c>
      <c r="BN51">
        <f t="shared" si="83"/>
        <v>2659</v>
      </c>
      <c r="BS51" s="333">
        <f t="shared" si="84"/>
        <v>180.61102248160603</v>
      </c>
      <c r="BT51" s="334">
        <f t="shared" si="85"/>
        <v>0.16169086095133753</v>
      </c>
      <c r="BU51" s="108" t="s">
        <v>95</v>
      </c>
      <c r="BX51" s="1">
        <f t="shared" si="78"/>
        <v>8582</v>
      </c>
      <c r="BY51" s="270">
        <f t="shared" si="86"/>
        <v>0.42413759019472175</v>
      </c>
      <c r="BZ51" s="1">
        <f t="shared" si="79"/>
        <v>8494</v>
      </c>
      <c r="CA51" s="270">
        <f t="shared" si="87"/>
        <v>0.41978847484432141</v>
      </c>
      <c r="CB51" s="1">
        <f t="shared" si="80"/>
        <v>3158</v>
      </c>
      <c r="CC51" s="270">
        <f t="shared" si="88"/>
        <v>0.15607393496095681</v>
      </c>
      <c r="CD51" s="17">
        <f t="shared" si="89"/>
        <v>3542</v>
      </c>
    </row>
    <row r="52" spans="1:82" ht="33.75" customHeight="1" thickBot="1" x14ac:dyDescent="0.3">
      <c r="A52" s="106">
        <v>8</v>
      </c>
      <c r="B52" s="110" t="s">
        <v>24</v>
      </c>
      <c r="C52" s="156">
        <v>1175585.0385543455</v>
      </c>
      <c r="D52" s="101">
        <v>133</v>
      </c>
      <c r="E52" s="101">
        <v>15</v>
      </c>
      <c r="F52" s="101">
        <v>0</v>
      </c>
      <c r="G52" s="101">
        <v>1</v>
      </c>
      <c r="H52" s="101">
        <v>0</v>
      </c>
      <c r="I52" s="101">
        <v>0</v>
      </c>
      <c r="J52" s="116">
        <f t="shared" si="62"/>
        <v>149</v>
      </c>
      <c r="K52" s="101">
        <v>143</v>
      </c>
      <c r="L52" s="101">
        <v>12</v>
      </c>
      <c r="M52" s="101">
        <v>1</v>
      </c>
      <c r="N52" s="101">
        <v>3</v>
      </c>
      <c r="O52" s="101">
        <v>4</v>
      </c>
      <c r="P52" s="101">
        <v>2</v>
      </c>
      <c r="Q52" s="116">
        <f t="shared" si="63"/>
        <v>165</v>
      </c>
      <c r="R52" s="101">
        <v>236</v>
      </c>
      <c r="S52" s="101">
        <v>9</v>
      </c>
      <c r="T52" s="101">
        <v>0</v>
      </c>
      <c r="U52" s="101">
        <v>1</v>
      </c>
      <c r="V52" s="101">
        <v>8</v>
      </c>
      <c r="W52" s="101">
        <v>0</v>
      </c>
      <c r="X52" s="116">
        <f t="shared" si="64"/>
        <v>254</v>
      </c>
      <c r="Y52" s="154">
        <f t="shared" si="65"/>
        <v>568</v>
      </c>
      <c r="Z52" s="154">
        <f t="shared" si="66"/>
        <v>512</v>
      </c>
      <c r="AA52" s="154">
        <f t="shared" si="67"/>
        <v>56</v>
      </c>
      <c r="AB52" s="101">
        <v>13</v>
      </c>
      <c r="AC52" s="101">
        <v>9</v>
      </c>
      <c r="AD52" s="101">
        <v>18</v>
      </c>
      <c r="AE52" s="101">
        <v>23</v>
      </c>
      <c r="AF52" s="101">
        <v>75</v>
      </c>
      <c r="AG52" s="101">
        <v>72</v>
      </c>
      <c r="AH52" s="101">
        <v>45</v>
      </c>
      <c r="AI52" s="101">
        <v>62</v>
      </c>
      <c r="AJ52" s="101">
        <v>33</v>
      </c>
      <c r="AK52" s="101">
        <v>36</v>
      </c>
      <c r="AL52" s="101">
        <v>42</v>
      </c>
      <c r="AM52" s="101">
        <v>35</v>
      </c>
      <c r="AN52" s="101">
        <v>22</v>
      </c>
      <c r="AO52" s="101">
        <v>17</v>
      </c>
      <c r="AP52" s="101">
        <v>26</v>
      </c>
      <c r="AQ52" s="101">
        <v>20</v>
      </c>
      <c r="AR52" s="135">
        <f t="shared" si="68"/>
        <v>274</v>
      </c>
      <c r="AS52" s="135">
        <f t="shared" si="69"/>
        <v>274</v>
      </c>
      <c r="AT52" s="135">
        <f t="shared" si="81"/>
        <v>548</v>
      </c>
      <c r="AU52" s="132">
        <f t="shared" si="70"/>
        <v>548</v>
      </c>
      <c r="AV52" s="102">
        <v>2062</v>
      </c>
      <c r="AW52" s="102">
        <v>117</v>
      </c>
      <c r="AX52" s="102">
        <v>48</v>
      </c>
      <c r="AY52" s="102">
        <v>110</v>
      </c>
      <c r="AZ52" s="102">
        <v>0</v>
      </c>
      <c r="BA52" s="103">
        <f t="shared" si="71"/>
        <v>34.970767543679152</v>
      </c>
      <c r="BB52" s="103">
        <f t="shared" si="72"/>
        <v>47.133757961783438</v>
      </c>
      <c r="BC52" s="103">
        <f t="shared" si="73"/>
        <v>68.551599970359916</v>
      </c>
      <c r="BD52" s="103">
        <f t="shared" si="74"/>
        <v>9.8591549295774641</v>
      </c>
      <c r="BE52" s="103">
        <f t="shared" si="75"/>
        <v>50.35790526289798</v>
      </c>
      <c r="BF52" s="103">
        <f t="shared" si="76"/>
        <v>186.46035191937901</v>
      </c>
      <c r="BG52" s="104">
        <f t="shared" si="82"/>
        <v>5.6741028128031035</v>
      </c>
      <c r="BI52">
        <f t="shared" si="77"/>
        <v>36</v>
      </c>
      <c r="BJ52">
        <f t="shared" si="77"/>
        <v>1</v>
      </c>
      <c r="BK52">
        <f t="shared" si="77"/>
        <v>5</v>
      </c>
      <c r="BL52">
        <f t="shared" si="77"/>
        <v>12</v>
      </c>
      <c r="BM52">
        <f t="shared" si="77"/>
        <v>2</v>
      </c>
      <c r="BN52">
        <f t="shared" si="83"/>
        <v>56</v>
      </c>
      <c r="BS52" s="333">
        <f t="shared" si="84"/>
        <v>186.46035191937901</v>
      </c>
      <c r="BT52" s="334">
        <f t="shared" si="85"/>
        <v>0.11091549295774648</v>
      </c>
      <c r="BU52" s="110" t="s">
        <v>24</v>
      </c>
      <c r="BX52" s="1">
        <f t="shared" si="78"/>
        <v>148</v>
      </c>
      <c r="BY52" s="270">
        <f t="shared" si="86"/>
        <v>0.27007299270072993</v>
      </c>
      <c r="BZ52" s="1">
        <f t="shared" si="79"/>
        <v>155</v>
      </c>
      <c r="CA52" s="270">
        <f t="shared" si="87"/>
        <v>0.28284671532846717</v>
      </c>
      <c r="CB52" s="1">
        <f t="shared" si="80"/>
        <v>245</v>
      </c>
      <c r="CC52" s="270">
        <f t="shared" si="88"/>
        <v>0.4470802919708029</v>
      </c>
      <c r="CD52" s="17">
        <f t="shared" si="89"/>
        <v>63</v>
      </c>
    </row>
    <row r="53" spans="1:82" ht="50.25" customHeight="1" thickBot="1" x14ac:dyDescent="0.3">
      <c r="A53" s="342" t="s">
        <v>17</v>
      </c>
      <c r="B53" s="342"/>
      <c r="C53" s="118">
        <f t="shared" ref="C53:I53" si="90">SUM(C45:C52)</f>
        <v>192903318.23942938</v>
      </c>
      <c r="D53" s="119">
        <f>SUM(D45:D52)</f>
        <v>33719</v>
      </c>
      <c r="E53" s="119">
        <f t="shared" si="90"/>
        <v>2636</v>
      </c>
      <c r="F53" s="119">
        <f t="shared" si="90"/>
        <v>313</v>
      </c>
      <c r="G53" s="119">
        <f t="shared" si="90"/>
        <v>302</v>
      </c>
      <c r="H53" s="119">
        <f t="shared" si="90"/>
        <v>801</v>
      </c>
      <c r="I53" s="119">
        <f t="shared" si="90"/>
        <v>36</v>
      </c>
      <c r="J53" s="117">
        <f t="shared" si="62"/>
        <v>37807</v>
      </c>
      <c r="K53" s="119">
        <f t="shared" ref="K53:P53" si="91">SUM(K45:K52)</f>
        <v>39467</v>
      </c>
      <c r="L53" s="119">
        <f t="shared" si="91"/>
        <v>968</v>
      </c>
      <c r="M53" s="119">
        <f t="shared" si="91"/>
        <v>19</v>
      </c>
      <c r="N53" s="119">
        <f t="shared" si="91"/>
        <v>125</v>
      </c>
      <c r="O53" s="119">
        <f t="shared" si="91"/>
        <v>846</v>
      </c>
      <c r="P53" s="119">
        <f t="shared" si="91"/>
        <v>22</v>
      </c>
      <c r="Q53" s="117">
        <f t="shared" si="63"/>
        <v>41447</v>
      </c>
      <c r="R53" s="119">
        <f t="shared" ref="R53:W53" si="92">SUM(R45:R52)</f>
        <v>18847</v>
      </c>
      <c r="S53" s="119">
        <f t="shared" si="92"/>
        <v>281</v>
      </c>
      <c r="T53" s="119">
        <f t="shared" si="92"/>
        <v>15</v>
      </c>
      <c r="U53" s="119">
        <f t="shared" si="92"/>
        <v>23</v>
      </c>
      <c r="V53" s="119">
        <f t="shared" si="92"/>
        <v>277</v>
      </c>
      <c r="W53" s="119">
        <f t="shared" si="92"/>
        <v>9</v>
      </c>
      <c r="X53" s="117">
        <f t="shared" si="64"/>
        <v>19452</v>
      </c>
      <c r="Y53" s="157">
        <f>SUM(Y45:Y52)</f>
        <v>98706</v>
      </c>
      <c r="Z53" s="154">
        <f t="shared" si="66"/>
        <v>92033</v>
      </c>
      <c r="AA53" s="154">
        <f t="shared" si="67"/>
        <v>6673</v>
      </c>
      <c r="AB53" s="119">
        <f t="shared" ref="AB53:AQ53" si="93">SUM(AB45:AB52)</f>
        <v>3171</v>
      </c>
      <c r="AC53" s="119">
        <f t="shared" si="93"/>
        <v>2351</v>
      </c>
      <c r="AD53" s="119">
        <f t="shared" si="93"/>
        <v>3360</v>
      </c>
      <c r="AE53" s="119">
        <f t="shared" si="93"/>
        <v>4024</v>
      </c>
      <c r="AF53" s="119">
        <f t="shared" si="93"/>
        <v>8759</v>
      </c>
      <c r="AG53" s="119">
        <f t="shared" si="93"/>
        <v>10633</v>
      </c>
      <c r="AH53" s="119">
        <f t="shared" si="93"/>
        <v>7784</v>
      </c>
      <c r="AI53" s="119">
        <f t="shared" si="93"/>
        <v>8236</v>
      </c>
      <c r="AJ53" s="119">
        <f t="shared" si="93"/>
        <v>6822</v>
      </c>
      <c r="AK53" s="119">
        <f t="shared" si="93"/>
        <v>6718</v>
      </c>
      <c r="AL53" s="119">
        <f t="shared" si="93"/>
        <v>7250</v>
      </c>
      <c r="AM53" s="119">
        <f t="shared" si="93"/>
        <v>5962</v>
      </c>
      <c r="AN53" s="119">
        <f t="shared" si="93"/>
        <v>6238</v>
      </c>
      <c r="AO53" s="119">
        <f t="shared" si="93"/>
        <v>4549</v>
      </c>
      <c r="AP53" s="119">
        <f t="shared" si="93"/>
        <v>6236</v>
      </c>
      <c r="AQ53" s="119">
        <f t="shared" si="93"/>
        <v>3825</v>
      </c>
      <c r="AR53" s="137">
        <f t="shared" si="68"/>
        <v>49620</v>
      </c>
      <c r="AS53" s="137">
        <f t="shared" si="69"/>
        <v>46298</v>
      </c>
      <c r="AT53" s="137">
        <f t="shared" si="81"/>
        <v>95918</v>
      </c>
      <c r="AU53" s="138">
        <f t="shared" si="70"/>
        <v>95918</v>
      </c>
      <c r="AV53" s="119">
        <f>SUM(AV45:AV52)</f>
        <v>304259</v>
      </c>
      <c r="AW53" s="120">
        <f>SUM(AW45:AW52)</f>
        <v>36780</v>
      </c>
      <c r="AX53" s="120">
        <f>SUM(AX45:AX52)</f>
        <v>101709</v>
      </c>
      <c r="AY53" s="120">
        <f>SUM(AY45:AY52)</f>
        <v>39179</v>
      </c>
      <c r="AZ53" s="120">
        <f>SUM(AZ45:AZ52)</f>
        <v>971</v>
      </c>
      <c r="BA53" s="121">
        <f t="shared" si="71"/>
        <v>52.350634521365933</v>
      </c>
      <c r="BB53" s="122">
        <f t="shared" si="72"/>
        <v>45.871501753854695</v>
      </c>
      <c r="BC53" s="123">
        <f t="shared" si="73"/>
        <v>73.122579559706807</v>
      </c>
      <c r="BD53" s="124">
        <f t="shared" si="74"/>
        <v>6.7604806192126112</v>
      </c>
      <c r="BE53" s="121">
        <f t="shared" si="75"/>
        <v>75.384913710766952</v>
      </c>
      <c r="BF53" s="121">
        <f t="shared" si="76"/>
        <v>198.89341640240252</v>
      </c>
      <c r="BG53" s="125">
        <f t="shared" si="82"/>
        <v>12.088385224430501</v>
      </c>
      <c r="BI53">
        <f>E53+L53+S53</f>
        <v>3885</v>
      </c>
      <c r="BJ53">
        <f>SUM(BJ45:BJ52)</f>
        <v>347</v>
      </c>
      <c r="BK53">
        <f>G53+N53+U53</f>
        <v>450</v>
      </c>
      <c r="BL53">
        <f>H53+O53+V53</f>
        <v>1924</v>
      </c>
      <c r="BM53">
        <f>I53+P53+W53</f>
        <v>67</v>
      </c>
      <c r="BN53">
        <f t="shared" si="83"/>
        <v>6673</v>
      </c>
      <c r="BS53" s="333">
        <f>((AU53*4)/C53)*100000</f>
        <v>198.89341640240252</v>
      </c>
      <c r="BT53" s="334">
        <f t="shared" si="85"/>
        <v>0.13075192997386176</v>
      </c>
      <c r="BX53" s="283">
        <f t="shared" si="78"/>
        <v>36355</v>
      </c>
      <c r="BY53" s="270">
        <f t="shared" si="86"/>
        <v>0.37902166433828893</v>
      </c>
      <c r="BZ53" s="283">
        <f t="shared" si="79"/>
        <v>40435</v>
      </c>
      <c r="CA53" s="270">
        <f t="shared" si="87"/>
        <v>0.42155799745616046</v>
      </c>
      <c r="CB53" s="283">
        <f t="shared" si="80"/>
        <v>19128</v>
      </c>
      <c r="CC53" s="270">
        <f t="shared" si="88"/>
        <v>0.19942033820555058</v>
      </c>
      <c r="CD53" s="17">
        <f>AB53+AC53+AD53+AE53</f>
        <v>12906</v>
      </c>
    </row>
    <row r="54" spans="1:82" ht="67.5" customHeight="1" x14ac:dyDescent="0.25">
      <c r="D54">
        <f>D52+E52</f>
        <v>148</v>
      </c>
      <c r="K54">
        <f>K52+L52</f>
        <v>155</v>
      </c>
      <c r="R54">
        <f>R52+S52</f>
        <v>245</v>
      </c>
      <c r="Y54">
        <v>98706</v>
      </c>
      <c r="Z54" s="279">
        <f t="shared" si="66"/>
        <v>548</v>
      </c>
      <c r="AB54">
        <f>SUM(AB52:AE52)</f>
        <v>63</v>
      </c>
      <c r="AC54" s="298">
        <v>12906</v>
      </c>
      <c r="AT54">
        <v>95918</v>
      </c>
      <c r="BT54" s="334"/>
      <c r="BY54" s="270"/>
    </row>
    <row r="55" spans="1:82" ht="67.5" customHeight="1" thickBot="1" x14ac:dyDescent="0.3">
      <c r="D55" s="268">
        <f>D54/AU52</f>
        <v>0.27007299270072993</v>
      </c>
      <c r="K55" s="268">
        <f>K54/AU52</f>
        <v>0.28284671532846717</v>
      </c>
      <c r="R55" s="268">
        <f>R54/AU52</f>
        <v>0.4470802919708029</v>
      </c>
      <c r="Z55" s="279">
        <f t="shared" si="66"/>
        <v>1</v>
      </c>
      <c r="AB55" s="297">
        <f>AB54/AT52</f>
        <v>0.11496350364963503</v>
      </c>
      <c r="AC55" s="268">
        <f>AC54/AT53</f>
        <v>0.13455243020079652</v>
      </c>
      <c r="AE55" s="268">
        <f>93/AU52</f>
        <v>0.16970802919708028</v>
      </c>
      <c r="AU55" s="266">
        <f>AT53-AU53</f>
        <v>0</v>
      </c>
      <c r="BT55" s="334"/>
    </row>
    <row r="56" spans="1:82" ht="15.75" customHeight="1" thickBot="1" x14ac:dyDescent="0.3">
      <c r="A56" s="352" t="s">
        <v>17</v>
      </c>
      <c r="B56" s="352"/>
      <c r="C56" s="352"/>
      <c r="D56" s="359" t="s">
        <v>27</v>
      </c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38"/>
      <c r="AA56" s="339"/>
      <c r="AB56" s="359"/>
      <c r="AC56" s="359"/>
      <c r="AD56" s="359"/>
      <c r="AE56" s="359"/>
      <c r="AF56" s="359"/>
      <c r="AG56" s="359"/>
      <c r="AH56" s="359"/>
      <c r="AI56" s="359"/>
      <c r="AJ56" s="359"/>
      <c r="AK56" s="359"/>
      <c r="AL56" s="359"/>
      <c r="AM56" s="359"/>
      <c r="AN56" s="359"/>
      <c r="AO56" s="359"/>
      <c r="AP56" s="359"/>
      <c r="AQ56" s="359"/>
      <c r="AR56" s="359"/>
      <c r="AS56" s="359"/>
      <c r="AT56" s="359"/>
      <c r="AU56" s="359"/>
      <c r="AV56" s="359" t="s">
        <v>28</v>
      </c>
      <c r="AW56" s="359"/>
      <c r="AX56" s="359" t="s">
        <v>29</v>
      </c>
      <c r="AY56" s="359"/>
      <c r="AZ56" s="359"/>
      <c r="BA56" s="360" t="s">
        <v>30</v>
      </c>
      <c r="BB56" s="360" t="s">
        <v>31</v>
      </c>
      <c r="BC56" s="360" t="s">
        <v>32</v>
      </c>
      <c r="BD56" s="350" t="s">
        <v>33</v>
      </c>
      <c r="BE56" s="350" t="s">
        <v>34</v>
      </c>
      <c r="BF56" s="350" t="s">
        <v>35</v>
      </c>
      <c r="BG56" s="350" t="s">
        <v>36</v>
      </c>
      <c r="BT56" s="334"/>
    </row>
    <row r="57" spans="1:82" ht="15.75" customHeight="1" thickBot="1" x14ac:dyDescent="0.3">
      <c r="A57" s="352"/>
      <c r="B57" s="352"/>
      <c r="C57" s="352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40"/>
      <c r="AA57" s="341"/>
      <c r="AB57" s="359"/>
      <c r="AC57" s="359"/>
      <c r="AD57" s="359"/>
      <c r="AE57" s="359"/>
      <c r="AF57" s="359"/>
      <c r="AG57" s="359"/>
      <c r="AH57" s="359"/>
      <c r="AI57" s="359"/>
      <c r="AJ57" s="359"/>
      <c r="AK57" s="359"/>
      <c r="AL57" s="359"/>
      <c r="AM57" s="359"/>
      <c r="AN57" s="359"/>
      <c r="AO57" s="359"/>
      <c r="AP57" s="359"/>
      <c r="AQ57" s="359"/>
      <c r="AR57" s="359"/>
      <c r="AS57" s="359"/>
      <c r="AT57" s="359"/>
      <c r="AU57" s="359"/>
      <c r="AV57" s="359"/>
      <c r="AW57" s="359"/>
      <c r="AX57" s="359"/>
      <c r="AY57" s="359"/>
      <c r="AZ57" s="359"/>
      <c r="BA57" s="360"/>
      <c r="BB57" s="360"/>
      <c r="BC57" s="360"/>
      <c r="BD57" s="350"/>
      <c r="BE57" s="350"/>
      <c r="BF57" s="350"/>
      <c r="BG57" s="350"/>
      <c r="BT57" s="334"/>
    </row>
    <row r="58" spans="1:82" ht="24.75" customHeight="1" thickBot="1" x14ac:dyDescent="0.3">
      <c r="A58" s="352" t="s">
        <v>79</v>
      </c>
      <c r="B58" s="352"/>
      <c r="C58" s="352"/>
      <c r="D58" s="353" t="s">
        <v>37</v>
      </c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4" t="s">
        <v>25</v>
      </c>
      <c r="S58" s="354"/>
      <c r="T58" s="354"/>
      <c r="U58" s="354"/>
      <c r="V58" s="354"/>
      <c r="W58" s="354"/>
      <c r="X58" s="354"/>
      <c r="Y58" s="346" t="s">
        <v>38</v>
      </c>
      <c r="Z58" s="335"/>
      <c r="AA58" s="335"/>
      <c r="AB58" s="355" t="s">
        <v>39</v>
      </c>
      <c r="AC58" s="355"/>
      <c r="AD58" s="355"/>
      <c r="AE58" s="355"/>
      <c r="AF58" s="355"/>
      <c r="AG58" s="355"/>
      <c r="AH58" s="355"/>
      <c r="AI58" s="355"/>
      <c r="AJ58" s="355"/>
      <c r="AK58" s="355"/>
      <c r="AL58" s="355"/>
      <c r="AM58" s="355"/>
      <c r="AN58" s="355"/>
      <c r="AO58" s="355"/>
      <c r="AP58" s="355"/>
      <c r="AQ58" s="355"/>
      <c r="AR58" s="355"/>
      <c r="AS58" s="355"/>
      <c r="AT58" s="355"/>
      <c r="AU58" s="359"/>
      <c r="AV58" s="359"/>
      <c r="AW58" s="359"/>
      <c r="AX58" s="359"/>
      <c r="AY58" s="359"/>
      <c r="AZ58" s="359"/>
      <c r="BA58" s="360"/>
      <c r="BB58" s="360"/>
      <c r="BC58" s="360"/>
      <c r="BD58" s="350"/>
      <c r="BE58" s="350"/>
      <c r="BF58" s="350"/>
      <c r="BG58" s="350"/>
      <c r="BT58" s="334"/>
    </row>
    <row r="59" spans="1:82" ht="26.25" customHeight="1" thickBot="1" x14ac:dyDescent="0.3">
      <c r="A59" s="352"/>
      <c r="B59" s="352"/>
      <c r="C59" s="352"/>
      <c r="D59" s="345" t="s">
        <v>40</v>
      </c>
      <c r="E59" s="345"/>
      <c r="F59" s="345"/>
      <c r="G59" s="345"/>
      <c r="H59" s="345"/>
      <c r="I59" s="345"/>
      <c r="J59" s="345"/>
      <c r="K59" s="356" t="s">
        <v>41</v>
      </c>
      <c r="L59" s="356"/>
      <c r="M59" s="356"/>
      <c r="N59" s="356"/>
      <c r="O59" s="356"/>
      <c r="P59" s="356"/>
      <c r="Q59" s="356"/>
      <c r="R59" s="357" t="s">
        <v>26</v>
      </c>
      <c r="S59" s="357"/>
      <c r="T59" s="357"/>
      <c r="U59" s="357"/>
      <c r="V59" s="357"/>
      <c r="W59" s="357"/>
      <c r="X59" s="357"/>
      <c r="Y59" s="346"/>
      <c r="Z59" s="336"/>
      <c r="AA59" s="336"/>
      <c r="AB59" s="355"/>
      <c r="AC59" s="355"/>
      <c r="AD59" s="355"/>
      <c r="AE59" s="355"/>
      <c r="AF59" s="355"/>
      <c r="AG59" s="355"/>
      <c r="AH59" s="355"/>
      <c r="AI59" s="355"/>
      <c r="AJ59" s="355"/>
      <c r="AK59" s="355"/>
      <c r="AL59" s="355"/>
      <c r="AM59" s="355"/>
      <c r="AN59" s="355"/>
      <c r="AO59" s="355"/>
      <c r="AP59" s="355"/>
      <c r="AQ59" s="355"/>
      <c r="AR59" s="355"/>
      <c r="AS59" s="355"/>
      <c r="AT59" s="355"/>
      <c r="AU59" s="80"/>
      <c r="AV59" s="359"/>
      <c r="AW59" s="359"/>
      <c r="AX59" s="359"/>
      <c r="AY59" s="359"/>
      <c r="AZ59" s="359"/>
      <c r="BA59" s="360"/>
      <c r="BB59" s="360"/>
      <c r="BC59" s="360"/>
      <c r="BD59" s="350"/>
      <c r="BE59" s="350"/>
      <c r="BF59" s="350"/>
      <c r="BG59" s="350"/>
      <c r="BT59" s="334"/>
    </row>
    <row r="60" spans="1:82" ht="27.75" customHeight="1" thickBot="1" x14ac:dyDescent="0.3">
      <c r="A60" s="358" t="s">
        <v>1</v>
      </c>
      <c r="B60" s="358" t="s">
        <v>72</v>
      </c>
      <c r="C60" s="358" t="s">
        <v>42</v>
      </c>
      <c r="D60" s="347" t="s">
        <v>43</v>
      </c>
      <c r="E60" s="347" t="s">
        <v>44</v>
      </c>
      <c r="F60" s="345" t="s">
        <v>45</v>
      </c>
      <c r="G60" s="345"/>
      <c r="H60" s="345"/>
      <c r="I60" s="345"/>
      <c r="J60" s="345" t="s">
        <v>0</v>
      </c>
      <c r="K60" s="347" t="s">
        <v>43</v>
      </c>
      <c r="L60" s="347" t="s">
        <v>44</v>
      </c>
      <c r="M60" s="345" t="s">
        <v>45</v>
      </c>
      <c r="N60" s="345"/>
      <c r="O60" s="345"/>
      <c r="P60" s="345"/>
      <c r="Q60" s="345" t="s">
        <v>0</v>
      </c>
      <c r="R60" s="346" t="s">
        <v>43</v>
      </c>
      <c r="S60" s="346" t="s">
        <v>44</v>
      </c>
      <c r="T60" s="344" t="s">
        <v>45</v>
      </c>
      <c r="U60" s="344"/>
      <c r="V60" s="344"/>
      <c r="W60" s="344"/>
      <c r="X60" s="344" t="s">
        <v>0</v>
      </c>
      <c r="Y60" s="346"/>
      <c r="Z60" s="336"/>
      <c r="AA60" s="336"/>
      <c r="AB60" s="343" t="s">
        <v>46</v>
      </c>
      <c r="AC60" s="343"/>
      <c r="AD60" s="343" t="s">
        <v>47</v>
      </c>
      <c r="AE60" s="343"/>
      <c r="AF60" s="343" t="s">
        <v>48</v>
      </c>
      <c r="AG60" s="343"/>
      <c r="AH60" s="343" t="s">
        <v>49</v>
      </c>
      <c r="AI60" s="343"/>
      <c r="AJ60" s="343" t="s">
        <v>50</v>
      </c>
      <c r="AK60" s="343"/>
      <c r="AL60" s="343" t="s">
        <v>51</v>
      </c>
      <c r="AM60" s="343"/>
      <c r="AN60" s="343" t="s">
        <v>52</v>
      </c>
      <c r="AO60" s="343"/>
      <c r="AP60" s="343" t="s">
        <v>53</v>
      </c>
      <c r="AQ60" s="343"/>
      <c r="AR60" s="343" t="s">
        <v>54</v>
      </c>
      <c r="AS60" s="343"/>
      <c r="AT60" s="343"/>
      <c r="AU60" s="145"/>
      <c r="AV60" s="362" t="s">
        <v>55</v>
      </c>
      <c r="AW60" s="362"/>
      <c r="AX60" s="363" t="s">
        <v>56</v>
      </c>
      <c r="AY60" s="363"/>
      <c r="AZ60" s="363"/>
      <c r="BA60" s="360"/>
      <c r="BB60" s="360"/>
      <c r="BC60" s="360"/>
      <c r="BD60" s="350"/>
      <c r="BE60" s="350"/>
      <c r="BF60" s="350"/>
      <c r="BG60" s="350"/>
      <c r="BJ60" t="s">
        <v>45</v>
      </c>
      <c r="BT60" s="334"/>
    </row>
    <row r="61" spans="1:82" ht="83.25" customHeight="1" thickBot="1" x14ac:dyDescent="0.3">
      <c r="A61" s="358"/>
      <c r="B61" s="358"/>
      <c r="C61" s="358"/>
      <c r="D61" s="347"/>
      <c r="E61" s="347"/>
      <c r="F61" s="148" t="s">
        <v>57</v>
      </c>
      <c r="G61" s="148" t="s">
        <v>58</v>
      </c>
      <c r="H61" s="148" t="s">
        <v>59</v>
      </c>
      <c r="I61" s="83" t="s">
        <v>60</v>
      </c>
      <c r="J61" s="345"/>
      <c r="K61" s="347"/>
      <c r="L61" s="347"/>
      <c r="M61" s="148" t="s">
        <v>57</v>
      </c>
      <c r="N61" s="148" t="s">
        <v>58</v>
      </c>
      <c r="O61" s="148" t="s">
        <v>61</v>
      </c>
      <c r="P61" s="83" t="s">
        <v>60</v>
      </c>
      <c r="Q61" s="345"/>
      <c r="R61" s="346"/>
      <c r="S61" s="346"/>
      <c r="T61" s="147" t="s">
        <v>57</v>
      </c>
      <c r="U61" s="147" t="s">
        <v>58</v>
      </c>
      <c r="V61" s="147" t="s">
        <v>62</v>
      </c>
      <c r="W61" s="146" t="s">
        <v>60</v>
      </c>
      <c r="X61" s="344"/>
      <c r="Y61" s="346"/>
      <c r="Z61" s="337"/>
      <c r="AA61" s="337"/>
      <c r="AB61" s="86" t="s">
        <v>63</v>
      </c>
      <c r="AC61" s="86" t="s">
        <v>64</v>
      </c>
      <c r="AD61" s="86" t="s">
        <v>63</v>
      </c>
      <c r="AE61" s="86" t="s">
        <v>64</v>
      </c>
      <c r="AF61" s="86" t="s">
        <v>63</v>
      </c>
      <c r="AG61" s="86" t="s">
        <v>64</v>
      </c>
      <c r="AH61" s="86" t="s">
        <v>63</v>
      </c>
      <c r="AI61" s="86" t="s">
        <v>64</v>
      </c>
      <c r="AJ61" s="86" t="s">
        <v>63</v>
      </c>
      <c r="AK61" s="86" t="s">
        <v>64</v>
      </c>
      <c r="AL61" s="86" t="s">
        <v>63</v>
      </c>
      <c r="AM61" s="86" t="s">
        <v>64</v>
      </c>
      <c r="AN61" s="86" t="s">
        <v>63</v>
      </c>
      <c r="AO61" s="86" t="s">
        <v>64</v>
      </c>
      <c r="AP61" s="86" t="s">
        <v>63</v>
      </c>
      <c r="AQ61" s="86" t="s">
        <v>64</v>
      </c>
      <c r="AR61" s="145" t="s">
        <v>63</v>
      </c>
      <c r="AS61" s="145" t="s">
        <v>64</v>
      </c>
      <c r="AT61" s="145" t="s">
        <v>0</v>
      </c>
      <c r="AU61" s="145" t="s">
        <v>65</v>
      </c>
      <c r="AV61" s="149" t="s">
        <v>66</v>
      </c>
      <c r="AW61" s="150" t="s">
        <v>67</v>
      </c>
      <c r="AX61" s="150" t="s">
        <v>68</v>
      </c>
      <c r="AY61" s="150" t="s">
        <v>69</v>
      </c>
      <c r="AZ61" s="150" t="s">
        <v>70</v>
      </c>
      <c r="BA61" s="360"/>
      <c r="BB61" s="360"/>
      <c r="BC61" s="360"/>
      <c r="BD61" s="350"/>
      <c r="BE61" s="350"/>
      <c r="BF61" s="350"/>
      <c r="BG61" s="350"/>
      <c r="BI61" t="s">
        <v>75</v>
      </c>
      <c r="BJ61" t="s">
        <v>57</v>
      </c>
      <c r="BK61" t="s">
        <v>58</v>
      </c>
      <c r="BL61" t="s">
        <v>59</v>
      </c>
      <c r="BM61" t="s">
        <v>60</v>
      </c>
      <c r="BT61" s="334"/>
    </row>
    <row r="62" spans="1:82" ht="33.75" customHeight="1" thickBot="1" x14ac:dyDescent="0.3">
      <c r="A62" s="39">
        <v>1</v>
      </c>
      <c r="B62" s="107" t="s">
        <v>18</v>
      </c>
      <c r="C62" s="126">
        <v>5393848.5456853975</v>
      </c>
      <c r="D62" s="89">
        <v>398</v>
      </c>
      <c r="E62" s="89">
        <v>39</v>
      </c>
      <c r="F62" s="89">
        <v>0</v>
      </c>
      <c r="G62" s="89">
        <v>0</v>
      </c>
      <c r="H62" s="89">
        <v>0</v>
      </c>
      <c r="I62" s="89">
        <v>1</v>
      </c>
      <c r="J62" s="114">
        <f>D62+E62+F62+G62+H62+I62</f>
        <v>438</v>
      </c>
      <c r="K62" s="195">
        <v>442</v>
      </c>
      <c r="L62" s="195">
        <v>19</v>
      </c>
      <c r="M62" s="195">
        <v>0</v>
      </c>
      <c r="N62" s="195">
        <v>0</v>
      </c>
      <c r="O62" s="195">
        <v>4</v>
      </c>
      <c r="P62" s="195">
        <v>2</v>
      </c>
      <c r="Q62" s="114">
        <f>SUM(K62:P62)</f>
        <v>467</v>
      </c>
      <c r="R62" s="89">
        <v>302</v>
      </c>
      <c r="S62" s="89">
        <v>1</v>
      </c>
      <c r="T62" s="89">
        <v>0</v>
      </c>
      <c r="U62" s="89">
        <v>0</v>
      </c>
      <c r="V62" s="89">
        <v>0</v>
      </c>
      <c r="W62" s="89">
        <v>1</v>
      </c>
      <c r="X62" s="114">
        <f>SUM(R62:W62)</f>
        <v>304</v>
      </c>
      <c r="Y62" s="154">
        <f>J62+Q62+X62</f>
        <v>1209</v>
      </c>
      <c r="Z62" s="154"/>
      <c r="AA62" s="154"/>
      <c r="AB62" s="89">
        <v>12</v>
      </c>
      <c r="AC62" s="89">
        <v>6</v>
      </c>
      <c r="AD62" s="89">
        <v>16</v>
      </c>
      <c r="AE62" s="89">
        <v>32</v>
      </c>
      <c r="AF62" s="89">
        <v>93</v>
      </c>
      <c r="AG62" s="195">
        <v>121</v>
      </c>
      <c r="AH62" s="195">
        <v>70</v>
      </c>
      <c r="AI62" s="195">
        <v>95</v>
      </c>
      <c r="AJ62" s="195">
        <v>61</v>
      </c>
      <c r="AK62" s="195">
        <v>85</v>
      </c>
      <c r="AL62" s="195">
        <v>78</v>
      </c>
      <c r="AM62" s="195">
        <v>89</v>
      </c>
      <c r="AN62" s="195">
        <v>92</v>
      </c>
      <c r="AO62" s="195">
        <v>84</v>
      </c>
      <c r="AP62" s="195">
        <v>153</v>
      </c>
      <c r="AQ62" s="195">
        <v>114</v>
      </c>
      <c r="AR62" s="131">
        <f>AN62+AL62+AJ62+AH62+AF62+AD62+AB62+AP62</f>
        <v>575</v>
      </c>
      <c r="AS62" s="131">
        <f>SUM(AC62,AE62,AG62,AI62,AK62,AM62,AO62,AQ62)</f>
        <v>626</v>
      </c>
      <c r="AT62" s="131">
        <f>SUM(AR62:AS62)</f>
        <v>1201</v>
      </c>
      <c r="AU62" s="132">
        <f>D62+E62+K62+L62+R62+S62</f>
        <v>1201</v>
      </c>
      <c r="AV62" s="197">
        <f>'[1]TB-07 (2017)'!$AT$70</f>
        <v>6197</v>
      </c>
      <c r="AW62" s="197">
        <f>'[1]TB-07 (2017)'!$AU$70</f>
        <v>437</v>
      </c>
      <c r="AX62" s="197"/>
      <c r="AY62" s="197">
        <f>'[1]TB-07 (2017)'!$AW$70</f>
        <v>7661</v>
      </c>
      <c r="AZ62" s="197">
        <f>'[1]TB-07 (2017)'!$AX$70</f>
        <v>174</v>
      </c>
      <c r="BA62" s="91">
        <f>((D62+E62)*4)/(C62*0.00144)*100</f>
        <v>22.505060692886765</v>
      </c>
      <c r="BB62" s="91">
        <f t="shared" ref="BB62:BB70" si="94">(D62+E62)/(J62+Q62)*100</f>
        <v>48.287292817679557</v>
      </c>
      <c r="BC62" s="91">
        <f t="shared" ref="BC62:BC70" si="95">(4*AU62)/(C62*0.00272)*100</f>
        <v>32.744272584387275</v>
      </c>
      <c r="BD62" s="91">
        <f t="shared" ref="BD62:BD70" si="96">(E62+F62+G62+H62+I62+L62+M62+N62+O62+P62+S62+T62+U62+V62+W62)/Y62*100</f>
        <v>5.5417700578990905</v>
      </c>
      <c r="BE62" s="91">
        <f>((D62+E62)*4)/(C62)*100000</f>
        <v>32.407287397756939</v>
      </c>
      <c r="BF62" s="91">
        <f t="shared" ref="BF62:BF70" si="97">(AU62*4)/(C62)*100000</f>
        <v>89.064421429533382</v>
      </c>
      <c r="BG62" s="92">
        <f>AW62/AV62*100</f>
        <v>7.0517992577053406</v>
      </c>
      <c r="BI62">
        <f t="shared" ref="BI62:BM68" si="98">E62+L62+S62</f>
        <v>59</v>
      </c>
      <c r="BJ62">
        <f t="shared" si="98"/>
        <v>0</v>
      </c>
      <c r="BK62">
        <f t="shared" si="98"/>
        <v>0</v>
      </c>
      <c r="BL62">
        <f t="shared" si="98"/>
        <v>4</v>
      </c>
      <c r="BM62">
        <f t="shared" si="98"/>
        <v>4</v>
      </c>
      <c r="BN62">
        <f>SUM(BI62:BM62)</f>
        <v>67</v>
      </c>
      <c r="BS62" s="333">
        <f>((AU62*4)/C62)*100000</f>
        <v>89.064421429533382</v>
      </c>
      <c r="BT62" s="334">
        <f>(AB62+AC62+AD62+AE62)/Y62</f>
        <v>5.4590570719602979E-2</v>
      </c>
    </row>
    <row r="63" spans="1:82" ht="33.75" customHeight="1" thickBot="1" x14ac:dyDescent="0.3">
      <c r="A63" s="50">
        <v>2</v>
      </c>
      <c r="B63" s="108" t="s">
        <v>19</v>
      </c>
      <c r="C63" s="127">
        <v>10196295.33502946</v>
      </c>
      <c r="D63" s="312">
        <v>980</v>
      </c>
      <c r="E63" s="313">
        <v>31</v>
      </c>
      <c r="F63" s="313">
        <v>10</v>
      </c>
      <c r="G63" s="313">
        <v>1</v>
      </c>
      <c r="H63" s="313">
        <v>33</v>
      </c>
      <c r="I63" s="313">
        <v>3</v>
      </c>
      <c r="J63" s="115">
        <f t="shared" ref="J63:J70" si="99">D63+E63+F63+G63+H63+I63</f>
        <v>1058</v>
      </c>
      <c r="K63" s="98">
        <v>905</v>
      </c>
      <c r="L63" s="98">
        <v>11</v>
      </c>
      <c r="M63" s="98">
        <v>1</v>
      </c>
      <c r="N63" s="98">
        <v>2</v>
      </c>
      <c r="O63" s="98">
        <v>8</v>
      </c>
      <c r="P63" s="98">
        <v>0</v>
      </c>
      <c r="Q63" s="115">
        <f t="shared" ref="Q63:Q70" si="100">SUM(K63:P63)</f>
        <v>927</v>
      </c>
      <c r="R63" s="93">
        <v>659</v>
      </c>
      <c r="S63" s="93">
        <v>6</v>
      </c>
      <c r="T63" s="93">
        <v>0</v>
      </c>
      <c r="U63" s="93">
        <v>0</v>
      </c>
      <c r="V63" s="93">
        <v>2</v>
      </c>
      <c r="W63" s="93">
        <v>2</v>
      </c>
      <c r="X63" s="114">
        <f t="shared" ref="X63:X70" si="101">SUM(R63:W63)</f>
        <v>669</v>
      </c>
      <c r="Y63" s="154">
        <f t="shared" ref="Y63:Y70" si="102">J63+Q63+X63</f>
        <v>2654</v>
      </c>
      <c r="Z63" s="278"/>
      <c r="AA63" s="278"/>
      <c r="AB63" s="93">
        <v>107</v>
      </c>
      <c r="AC63" s="98">
        <v>117</v>
      </c>
      <c r="AD63" s="98">
        <v>78</v>
      </c>
      <c r="AE63" s="98">
        <v>84</v>
      </c>
      <c r="AF63" s="98">
        <v>189</v>
      </c>
      <c r="AG63" s="98">
        <v>274</v>
      </c>
      <c r="AH63" s="98">
        <v>159</v>
      </c>
      <c r="AI63" s="98">
        <v>203</v>
      </c>
      <c r="AJ63" s="98">
        <v>122</v>
      </c>
      <c r="AK63" s="98">
        <v>208</v>
      </c>
      <c r="AL63" s="98">
        <v>143</v>
      </c>
      <c r="AM63" s="98">
        <v>191</v>
      </c>
      <c r="AN63" s="98">
        <v>175</v>
      </c>
      <c r="AO63" s="98">
        <v>197</v>
      </c>
      <c r="AP63" s="98">
        <v>192</v>
      </c>
      <c r="AQ63" s="98">
        <v>153</v>
      </c>
      <c r="AR63" s="131">
        <f t="shared" ref="AR63:AR70" si="103">AP63+AN63+AL63+AJ63+AH63+AF63+AD63+AB63</f>
        <v>1165</v>
      </c>
      <c r="AS63" s="131">
        <f t="shared" ref="AS63:AS70" si="104">AQ63+AO63+AM63+AK63+AI63+AG63+AE63+AC63</f>
        <v>1427</v>
      </c>
      <c r="AT63" s="131">
        <f t="shared" ref="AT63:AT70" si="105">SUM(AR63:AS63)</f>
        <v>2592</v>
      </c>
      <c r="AU63" s="132">
        <f t="shared" ref="AU63:AU70" si="106">D63+E63+K63+L63+R63+S63</f>
        <v>2592</v>
      </c>
      <c r="AV63" s="100">
        <v>12726</v>
      </c>
      <c r="AW63" s="100">
        <v>1015</v>
      </c>
      <c r="AX63" s="100">
        <v>577125</v>
      </c>
      <c r="AY63" s="100">
        <v>491</v>
      </c>
      <c r="AZ63" s="100">
        <v>23</v>
      </c>
      <c r="BA63" s="95">
        <f t="shared" ref="BA63:BA70" si="107">((D63+E63)*4)/(C63*0.00144)*100</f>
        <v>27.54268330856679</v>
      </c>
      <c r="BB63" s="91">
        <f t="shared" si="94"/>
        <v>50.931989924433253</v>
      </c>
      <c r="BC63" s="95">
        <f t="shared" si="95"/>
        <v>37.383820109515682</v>
      </c>
      <c r="BD63" s="95">
        <f t="shared" si="96"/>
        <v>4.1446872645064055</v>
      </c>
      <c r="BE63" s="95">
        <f t="shared" ref="BE63:BE70" si="108">((D63+E63)*4)/(C63)*100000</f>
        <v>39.661463964336178</v>
      </c>
      <c r="BF63" s="95">
        <f t="shared" si="97"/>
        <v>101.68399069788265</v>
      </c>
      <c r="BG63" s="96">
        <f t="shared" ref="BG63:BG70" si="109">AW63/AV63*100</f>
        <v>7.9757975797579759</v>
      </c>
      <c r="BI63">
        <f t="shared" si="98"/>
        <v>48</v>
      </c>
      <c r="BJ63">
        <f t="shared" si="98"/>
        <v>11</v>
      </c>
      <c r="BK63">
        <f t="shared" si="98"/>
        <v>3</v>
      </c>
      <c r="BL63">
        <f t="shared" si="98"/>
        <v>43</v>
      </c>
      <c r="BM63">
        <f t="shared" si="98"/>
        <v>5</v>
      </c>
      <c r="BN63">
        <f t="shared" ref="BN63:BN70" si="110">SUM(BI63:BM63)</f>
        <v>110</v>
      </c>
      <c r="BS63" s="333">
        <f t="shared" ref="BS63:BS69" si="111">((AU63*4)/C63)*100000</f>
        <v>101.68399069788265</v>
      </c>
      <c r="BT63" s="334">
        <f t="shared" ref="BT63:BT70" si="112">(AB63+AC63+AD63+AE63)/Y63</f>
        <v>0.14544084400904295</v>
      </c>
    </row>
    <row r="64" spans="1:82" ht="33.75" customHeight="1" thickBot="1" x14ac:dyDescent="0.3">
      <c r="A64" s="50">
        <v>3</v>
      </c>
      <c r="B64" s="108" t="s">
        <v>20</v>
      </c>
      <c r="C64" s="155">
        <v>4469340.6802746598</v>
      </c>
      <c r="D64" s="93">
        <v>235</v>
      </c>
      <c r="E64" s="93">
        <v>25</v>
      </c>
      <c r="F64" s="93">
        <v>13</v>
      </c>
      <c r="G64" s="93">
        <v>2</v>
      </c>
      <c r="H64" s="93">
        <v>1</v>
      </c>
      <c r="I64" s="93">
        <v>0</v>
      </c>
      <c r="J64" s="115">
        <f t="shared" si="99"/>
        <v>276</v>
      </c>
      <c r="K64" s="98">
        <v>416</v>
      </c>
      <c r="L64" s="98">
        <v>1</v>
      </c>
      <c r="M64" s="98">
        <v>0</v>
      </c>
      <c r="N64" s="98">
        <v>0</v>
      </c>
      <c r="O64" s="98">
        <v>17</v>
      </c>
      <c r="P64" s="98">
        <v>0</v>
      </c>
      <c r="Q64" s="115">
        <f t="shared" si="100"/>
        <v>434</v>
      </c>
      <c r="R64" s="93">
        <v>310</v>
      </c>
      <c r="S64" s="93">
        <v>2</v>
      </c>
      <c r="T64" s="93">
        <v>0</v>
      </c>
      <c r="U64" s="93">
        <v>0</v>
      </c>
      <c r="V64" s="93">
        <v>9</v>
      </c>
      <c r="W64" s="93">
        <v>0</v>
      </c>
      <c r="X64" s="114">
        <f t="shared" si="101"/>
        <v>321</v>
      </c>
      <c r="Y64" s="154">
        <f t="shared" si="102"/>
        <v>1031</v>
      </c>
      <c r="Z64" s="278"/>
      <c r="AA64" s="278"/>
      <c r="AB64" s="93">
        <v>98</v>
      </c>
      <c r="AC64" s="98">
        <v>76</v>
      </c>
      <c r="AD64" s="98">
        <v>60</v>
      </c>
      <c r="AE64" s="98">
        <v>61</v>
      </c>
      <c r="AF64" s="98">
        <v>77</v>
      </c>
      <c r="AG64" s="98">
        <v>88</v>
      </c>
      <c r="AH64" s="98">
        <v>88</v>
      </c>
      <c r="AI64" s="98">
        <v>58</v>
      </c>
      <c r="AJ64" s="98">
        <v>47</v>
      </c>
      <c r="AK64" s="98">
        <v>55</v>
      </c>
      <c r="AL64" s="98">
        <v>29</v>
      </c>
      <c r="AM64" s="98">
        <v>53</v>
      </c>
      <c r="AN64" s="98">
        <v>51</v>
      </c>
      <c r="AO64" s="98">
        <v>51</v>
      </c>
      <c r="AP64" s="98">
        <v>55</v>
      </c>
      <c r="AQ64" s="98">
        <v>42</v>
      </c>
      <c r="AR64" s="131">
        <f t="shared" si="103"/>
        <v>505</v>
      </c>
      <c r="AS64" s="131">
        <f t="shared" si="104"/>
        <v>484</v>
      </c>
      <c r="AT64" s="131">
        <f t="shared" si="105"/>
        <v>989</v>
      </c>
      <c r="AU64" s="132">
        <f t="shared" si="106"/>
        <v>989</v>
      </c>
      <c r="AV64" s="99">
        <v>2340</v>
      </c>
      <c r="AW64" s="100">
        <v>257</v>
      </c>
      <c r="AX64" s="100">
        <v>0</v>
      </c>
      <c r="AY64" s="100">
        <v>191</v>
      </c>
      <c r="AZ64" s="100">
        <v>7</v>
      </c>
      <c r="BA64" s="95">
        <f t="shared" si="107"/>
        <v>16.159480198270288</v>
      </c>
      <c r="BB64" s="95">
        <f t="shared" si="94"/>
        <v>36.619718309859159</v>
      </c>
      <c r="BC64" s="95">
        <f t="shared" si="95"/>
        <v>32.541975847240685</v>
      </c>
      <c r="BD64" s="95">
        <f t="shared" si="96"/>
        <v>6.7895247332686717</v>
      </c>
      <c r="BE64" s="95">
        <f t="shared" si="108"/>
        <v>23.269651485509215</v>
      </c>
      <c r="BF64" s="95">
        <f t="shared" si="97"/>
        <v>88.514174304494659</v>
      </c>
      <c r="BG64" s="96">
        <f t="shared" si="109"/>
        <v>10.982905982905983</v>
      </c>
      <c r="BI64">
        <f t="shared" si="98"/>
        <v>28</v>
      </c>
      <c r="BJ64">
        <f t="shared" si="98"/>
        <v>13</v>
      </c>
      <c r="BK64">
        <f t="shared" si="98"/>
        <v>2</v>
      </c>
      <c r="BL64">
        <f t="shared" si="98"/>
        <v>27</v>
      </c>
      <c r="BM64">
        <f t="shared" si="98"/>
        <v>0</v>
      </c>
      <c r="BN64">
        <f t="shared" si="110"/>
        <v>70</v>
      </c>
      <c r="BS64" s="333">
        <f t="shared" si="111"/>
        <v>88.514174304494659</v>
      </c>
      <c r="BT64" s="334">
        <f t="shared" si="112"/>
        <v>0.28612997090203685</v>
      </c>
    </row>
    <row r="65" spans="1:74" s="79" customFormat="1" ht="33.75" customHeight="1" thickBot="1" x14ac:dyDescent="0.3">
      <c r="A65" s="105">
        <v>4</v>
      </c>
      <c r="B65" s="109" t="s">
        <v>21</v>
      </c>
      <c r="C65" s="127">
        <v>1304830.4378308433</v>
      </c>
      <c r="D65" s="98">
        <v>50</v>
      </c>
      <c r="E65" s="98">
        <v>0</v>
      </c>
      <c r="F65" s="98">
        <v>0</v>
      </c>
      <c r="G65" s="98">
        <v>0</v>
      </c>
      <c r="H65" s="98">
        <v>1</v>
      </c>
      <c r="I65" s="98">
        <v>0</v>
      </c>
      <c r="J65" s="115">
        <f t="shared" si="99"/>
        <v>51</v>
      </c>
      <c r="K65" s="98">
        <v>431</v>
      </c>
      <c r="L65" s="98">
        <v>0</v>
      </c>
      <c r="M65" s="98">
        <v>0</v>
      </c>
      <c r="N65" s="98">
        <v>1</v>
      </c>
      <c r="O65" s="98">
        <v>2</v>
      </c>
      <c r="P65" s="98">
        <v>0</v>
      </c>
      <c r="Q65" s="115">
        <f t="shared" si="100"/>
        <v>434</v>
      </c>
      <c r="R65" s="98">
        <v>156</v>
      </c>
      <c r="S65" s="98">
        <v>0</v>
      </c>
      <c r="T65" s="98">
        <v>0</v>
      </c>
      <c r="U65" s="98">
        <v>0</v>
      </c>
      <c r="V65" s="98">
        <v>3</v>
      </c>
      <c r="W65" s="98">
        <v>1</v>
      </c>
      <c r="X65" s="114">
        <f t="shared" si="101"/>
        <v>160</v>
      </c>
      <c r="Y65" s="154">
        <f t="shared" si="102"/>
        <v>645</v>
      </c>
      <c r="Z65" s="278"/>
      <c r="AA65" s="278"/>
      <c r="AB65" s="98">
        <v>127</v>
      </c>
      <c r="AC65" s="98">
        <v>79</v>
      </c>
      <c r="AD65" s="98">
        <v>43</v>
      </c>
      <c r="AE65" s="98">
        <v>50</v>
      </c>
      <c r="AF65" s="98">
        <v>27</v>
      </c>
      <c r="AG65" s="98">
        <v>53</v>
      </c>
      <c r="AH65" s="98">
        <v>27</v>
      </c>
      <c r="AI65" s="98">
        <v>63</v>
      </c>
      <c r="AJ65" s="98">
        <v>17</v>
      </c>
      <c r="AK65" s="98">
        <v>35</v>
      </c>
      <c r="AL65" s="98">
        <v>19</v>
      </c>
      <c r="AM65" s="98">
        <v>28</v>
      </c>
      <c r="AN65" s="98">
        <v>12</v>
      </c>
      <c r="AO65" s="98">
        <v>20</v>
      </c>
      <c r="AP65" s="98">
        <v>21</v>
      </c>
      <c r="AQ65" s="98">
        <v>16</v>
      </c>
      <c r="AR65" s="131">
        <v>293</v>
      </c>
      <c r="AS65" s="131">
        <v>344</v>
      </c>
      <c r="AT65" s="131">
        <f t="shared" si="105"/>
        <v>637</v>
      </c>
      <c r="AU65" s="132">
        <f t="shared" si="106"/>
        <v>637</v>
      </c>
      <c r="AV65" s="99">
        <v>892</v>
      </c>
      <c r="AW65" s="100">
        <v>73</v>
      </c>
      <c r="AX65" s="100">
        <v>388</v>
      </c>
      <c r="AY65" s="100">
        <v>188</v>
      </c>
      <c r="AZ65" s="100">
        <v>2</v>
      </c>
      <c r="BA65" s="95">
        <f t="shared" si="107"/>
        <v>10.64420976565955</v>
      </c>
      <c r="BB65" s="95">
        <f t="shared" si="94"/>
        <v>10.309278350515463</v>
      </c>
      <c r="BC65" s="95">
        <f t="shared" si="95"/>
        <v>71.79206421944258</v>
      </c>
      <c r="BD65" s="95">
        <f t="shared" si="96"/>
        <v>1.2403100775193798</v>
      </c>
      <c r="BE65" s="95">
        <f t="shared" si="108"/>
        <v>15.327662062549752</v>
      </c>
      <c r="BF65" s="95">
        <f t="shared" si="97"/>
        <v>195.27441467688385</v>
      </c>
      <c r="BG65" s="96">
        <f t="shared" si="109"/>
        <v>8.1838565022421523</v>
      </c>
      <c r="BI65" s="79">
        <f t="shared" si="98"/>
        <v>0</v>
      </c>
      <c r="BJ65" s="79">
        <f t="shared" si="98"/>
        <v>0</v>
      </c>
      <c r="BK65" s="79">
        <f t="shared" si="98"/>
        <v>1</v>
      </c>
      <c r="BL65" s="79">
        <f t="shared" si="98"/>
        <v>6</v>
      </c>
      <c r="BM65" s="79">
        <f t="shared" si="98"/>
        <v>1</v>
      </c>
      <c r="BN65" s="79">
        <f t="shared" si="110"/>
        <v>8</v>
      </c>
      <c r="BS65" s="333">
        <f t="shared" si="111"/>
        <v>195.27441467688385</v>
      </c>
      <c r="BT65" s="334">
        <f t="shared" si="112"/>
        <v>0.4635658914728682</v>
      </c>
    </row>
    <row r="66" spans="1:74" ht="33.75" customHeight="1" thickBot="1" x14ac:dyDescent="0.3">
      <c r="A66" s="50">
        <v>5</v>
      </c>
      <c r="B66" s="108" t="s">
        <v>71</v>
      </c>
      <c r="C66" s="127">
        <v>25260986.117455184</v>
      </c>
      <c r="D66" s="93">
        <v>2947</v>
      </c>
      <c r="E66" s="93">
        <v>265</v>
      </c>
      <c r="F66" s="93">
        <v>38</v>
      </c>
      <c r="G66" s="93">
        <v>9</v>
      </c>
      <c r="H66" s="93">
        <v>2</v>
      </c>
      <c r="I66" s="93">
        <v>0</v>
      </c>
      <c r="J66" s="115">
        <f t="shared" si="99"/>
        <v>3261</v>
      </c>
      <c r="K66" s="98">
        <v>3218</v>
      </c>
      <c r="L66" s="98">
        <v>41</v>
      </c>
      <c r="M66" s="98">
        <v>2</v>
      </c>
      <c r="N66" s="98">
        <v>3</v>
      </c>
      <c r="O66" s="98">
        <v>3</v>
      </c>
      <c r="P66" s="98">
        <v>0</v>
      </c>
      <c r="Q66" s="115">
        <v>3267</v>
      </c>
      <c r="R66" s="93">
        <v>3792</v>
      </c>
      <c r="S66" s="93">
        <v>33</v>
      </c>
      <c r="T66" s="93">
        <v>0</v>
      </c>
      <c r="U66" s="93">
        <v>4</v>
      </c>
      <c r="V66" s="93">
        <v>0</v>
      </c>
      <c r="W66" s="93">
        <v>0</v>
      </c>
      <c r="X66" s="114">
        <f t="shared" si="101"/>
        <v>3829</v>
      </c>
      <c r="Y66" s="154">
        <f t="shared" si="102"/>
        <v>10357</v>
      </c>
      <c r="Z66" s="278"/>
      <c r="AA66" s="278"/>
      <c r="AB66" s="93">
        <v>925</v>
      </c>
      <c r="AC66" s="98">
        <v>598</v>
      </c>
      <c r="AD66" s="98">
        <v>918</v>
      </c>
      <c r="AE66" s="98">
        <v>815</v>
      </c>
      <c r="AF66" s="98">
        <v>903</v>
      </c>
      <c r="AG66" s="98">
        <v>1079</v>
      </c>
      <c r="AH66" s="98">
        <v>596</v>
      </c>
      <c r="AI66" s="98">
        <v>703</v>
      </c>
      <c r="AJ66" s="98">
        <v>445</v>
      </c>
      <c r="AK66" s="98">
        <v>521</v>
      </c>
      <c r="AL66" s="98">
        <v>441</v>
      </c>
      <c r="AM66" s="98">
        <v>489</v>
      </c>
      <c r="AN66" s="98">
        <v>477</v>
      </c>
      <c r="AO66" s="98">
        <v>416</v>
      </c>
      <c r="AP66" s="98">
        <v>555</v>
      </c>
      <c r="AQ66" s="98">
        <v>415</v>
      </c>
      <c r="AR66" s="131">
        <f t="shared" si="103"/>
        <v>5260</v>
      </c>
      <c r="AS66" s="131">
        <f t="shared" si="104"/>
        <v>5036</v>
      </c>
      <c r="AT66" s="131">
        <f t="shared" si="105"/>
        <v>10296</v>
      </c>
      <c r="AU66" s="132">
        <f t="shared" si="106"/>
        <v>10296</v>
      </c>
      <c r="AV66" s="99">
        <v>2626</v>
      </c>
      <c r="AW66" s="100">
        <v>1275</v>
      </c>
      <c r="AX66" s="100">
        <v>0</v>
      </c>
      <c r="AY66" s="100">
        <v>731</v>
      </c>
      <c r="AZ66" s="100">
        <v>30</v>
      </c>
      <c r="BA66" s="95">
        <f t="shared" si="107"/>
        <v>35.320165969518591</v>
      </c>
      <c r="BB66" s="95">
        <f t="shared" si="94"/>
        <v>49.203431372549019</v>
      </c>
      <c r="BC66" s="95">
        <f t="shared" si="95"/>
        <v>59.938976254477161</v>
      </c>
      <c r="BD66" s="95">
        <f t="shared" si="96"/>
        <v>3.8621222361687746</v>
      </c>
      <c r="BE66" s="95">
        <f t="shared" si="108"/>
        <v>50.861038996106771</v>
      </c>
      <c r="BF66" s="95">
        <f t="shared" si="97"/>
        <v>163.03401541217789</v>
      </c>
      <c r="BG66" s="96">
        <f t="shared" si="109"/>
        <v>48.552932216298558</v>
      </c>
      <c r="BI66">
        <f t="shared" si="98"/>
        <v>339</v>
      </c>
      <c r="BJ66">
        <f t="shared" si="98"/>
        <v>40</v>
      </c>
      <c r="BK66">
        <f t="shared" si="98"/>
        <v>16</v>
      </c>
      <c r="BL66">
        <f t="shared" si="98"/>
        <v>5</v>
      </c>
      <c r="BM66">
        <f t="shared" si="98"/>
        <v>0</v>
      </c>
      <c r="BN66">
        <f t="shared" si="110"/>
        <v>400</v>
      </c>
      <c r="BS66" s="333">
        <f>((AU66*4)/C66)*100000</f>
        <v>163.03401541217789</v>
      </c>
      <c r="BT66" s="334">
        <f t="shared" si="112"/>
        <v>0.31437675002413829</v>
      </c>
    </row>
    <row r="67" spans="1:74" ht="33.75" customHeight="1" thickBot="1" x14ac:dyDescent="0.3">
      <c r="A67" s="50">
        <v>6</v>
      </c>
      <c r="B67" s="108" t="s">
        <v>22</v>
      </c>
      <c r="C67" s="127">
        <v>97907442.930028051</v>
      </c>
      <c r="D67" s="93">
        <v>20286</v>
      </c>
      <c r="E67" s="93">
        <v>1382</v>
      </c>
      <c r="F67" s="93">
        <v>150</v>
      </c>
      <c r="G67" s="93">
        <v>175</v>
      </c>
      <c r="H67" s="93">
        <v>139</v>
      </c>
      <c r="I67" s="93">
        <v>14</v>
      </c>
      <c r="J67" s="115">
        <f t="shared" si="99"/>
        <v>22146</v>
      </c>
      <c r="K67" s="93">
        <v>24425</v>
      </c>
      <c r="L67" s="93">
        <v>685</v>
      </c>
      <c r="M67" s="93">
        <v>57</v>
      </c>
      <c r="N67" s="93">
        <v>107</v>
      </c>
      <c r="O67" s="93">
        <v>132</v>
      </c>
      <c r="P67" s="93">
        <v>38</v>
      </c>
      <c r="Q67" s="115">
        <f t="shared" si="100"/>
        <v>25444</v>
      </c>
      <c r="R67" s="93">
        <v>9604</v>
      </c>
      <c r="S67" s="93">
        <v>151</v>
      </c>
      <c r="T67" s="93">
        <v>19</v>
      </c>
      <c r="U67" s="93">
        <v>16</v>
      </c>
      <c r="V67" s="93">
        <v>96</v>
      </c>
      <c r="W67" s="93">
        <v>6</v>
      </c>
      <c r="X67" s="114">
        <f t="shared" si="101"/>
        <v>9892</v>
      </c>
      <c r="Y67" s="154">
        <f t="shared" si="102"/>
        <v>57482</v>
      </c>
      <c r="Z67" s="278"/>
      <c r="AA67" s="278"/>
      <c r="AB67" s="93">
        <v>396</v>
      </c>
      <c r="AC67" s="93">
        <v>306</v>
      </c>
      <c r="AD67" s="93">
        <v>1129</v>
      </c>
      <c r="AE67" s="93">
        <v>1631</v>
      </c>
      <c r="AF67" s="93">
        <v>4595</v>
      </c>
      <c r="AG67" s="93">
        <v>5610</v>
      </c>
      <c r="AH67" s="93">
        <v>4855</v>
      </c>
      <c r="AI67" s="93">
        <v>5165</v>
      </c>
      <c r="AJ67" s="93">
        <v>4666</v>
      </c>
      <c r="AK67" s="93">
        <v>4463</v>
      </c>
      <c r="AL67" s="93">
        <v>4869</v>
      </c>
      <c r="AM67" s="93">
        <v>4207</v>
      </c>
      <c r="AN67" s="93">
        <v>4405</v>
      </c>
      <c r="AO67" s="93">
        <v>3445</v>
      </c>
      <c r="AP67" s="93">
        <v>4100</v>
      </c>
      <c r="AQ67" s="93">
        <v>2691</v>
      </c>
      <c r="AR67" s="131">
        <f t="shared" si="103"/>
        <v>29015</v>
      </c>
      <c r="AS67" s="131">
        <f t="shared" si="104"/>
        <v>27518</v>
      </c>
      <c r="AT67" s="131">
        <f t="shared" si="105"/>
        <v>56533</v>
      </c>
      <c r="AU67" s="132">
        <f t="shared" si="106"/>
        <v>56533</v>
      </c>
      <c r="AV67" s="100">
        <v>188650</v>
      </c>
      <c r="AW67" s="100">
        <v>23085</v>
      </c>
      <c r="AX67" s="100">
        <v>64531</v>
      </c>
      <c r="AY67" s="100">
        <v>22523</v>
      </c>
      <c r="AZ67" s="100">
        <v>338</v>
      </c>
      <c r="BA67" s="95">
        <f t="shared" si="107"/>
        <v>61.475294510453452</v>
      </c>
      <c r="BB67" s="95">
        <f t="shared" si="94"/>
        <v>45.530573649926453</v>
      </c>
      <c r="BC67" s="95">
        <f t="shared" si="95"/>
        <v>84.913630892493103</v>
      </c>
      <c r="BD67" s="95">
        <f t="shared" si="96"/>
        <v>5.5095508159075886</v>
      </c>
      <c r="BE67" s="95">
        <f t="shared" si="108"/>
        <v>88.524424095052979</v>
      </c>
      <c r="BF67" s="95">
        <f t="shared" si="97"/>
        <v>230.96507602758123</v>
      </c>
      <c r="BG67" s="96">
        <f t="shared" si="109"/>
        <v>12.236946726742644</v>
      </c>
      <c r="BI67">
        <f t="shared" si="98"/>
        <v>2218</v>
      </c>
      <c r="BJ67">
        <f t="shared" si="98"/>
        <v>226</v>
      </c>
      <c r="BK67">
        <f t="shared" si="98"/>
        <v>298</v>
      </c>
      <c r="BL67">
        <f t="shared" si="98"/>
        <v>367</v>
      </c>
      <c r="BM67">
        <f t="shared" si="98"/>
        <v>58</v>
      </c>
      <c r="BN67">
        <f t="shared" si="110"/>
        <v>3167</v>
      </c>
      <c r="BS67" s="333">
        <f t="shared" si="111"/>
        <v>230.96507602758123</v>
      </c>
      <c r="BT67" s="334">
        <f t="shared" si="112"/>
        <v>6.0227549493754563E-2</v>
      </c>
    </row>
    <row r="68" spans="1:74" ht="33.75" customHeight="1" thickBot="1" x14ac:dyDescent="0.3">
      <c r="A68" s="50">
        <v>7</v>
      </c>
      <c r="B68" s="108" t="s">
        <v>23</v>
      </c>
      <c r="C68" s="127">
        <v>44812325.896799996</v>
      </c>
      <c r="D68" s="93">
        <v>6835</v>
      </c>
      <c r="E68" s="93">
        <v>667</v>
      </c>
      <c r="F68" s="93">
        <v>172</v>
      </c>
      <c r="G68" s="93">
        <v>99</v>
      </c>
      <c r="H68" s="93">
        <v>519</v>
      </c>
      <c r="I68" s="93">
        <v>11</v>
      </c>
      <c r="J68" s="115">
        <f>D68+E68+F68+G68+H68+I68</f>
        <v>8303</v>
      </c>
      <c r="K68" s="98">
        <v>7092</v>
      </c>
      <c r="L68" s="98">
        <v>144</v>
      </c>
      <c r="M68" s="98">
        <v>6</v>
      </c>
      <c r="N68" s="98">
        <v>43</v>
      </c>
      <c r="O68" s="98">
        <v>533</v>
      </c>
      <c r="P68" s="98">
        <v>8</v>
      </c>
      <c r="Q68" s="115">
        <f>SUM(K68:P68)</f>
        <v>7826</v>
      </c>
      <c r="R68" s="93">
        <v>2827</v>
      </c>
      <c r="S68" s="93">
        <v>62</v>
      </c>
      <c r="T68" s="93">
        <v>3</v>
      </c>
      <c r="U68" s="93">
        <v>11</v>
      </c>
      <c r="V68" s="93">
        <v>117</v>
      </c>
      <c r="W68" s="93">
        <v>0</v>
      </c>
      <c r="X68" s="114">
        <f t="shared" si="101"/>
        <v>3020</v>
      </c>
      <c r="Y68" s="154">
        <f t="shared" si="102"/>
        <v>19149</v>
      </c>
      <c r="Z68" s="278"/>
      <c r="AA68" s="278"/>
      <c r="AB68" s="93">
        <v>684</v>
      </c>
      <c r="AC68" s="98">
        <v>601</v>
      </c>
      <c r="AD68" s="98">
        <v>673</v>
      </c>
      <c r="AE68" s="98">
        <v>847</v>
      </c>
      <c r="AF68" s="98">
        <v>1680</v>
      </c>
      <c r="AG68" s="98">
        <v>1902</v>
      </c>
      <c r="AH68" s="98">
        <v>1459</v>
      </c>
      <c r="AI68" s="98">
        <v>1460</v>
      </c>
      <c r="AJ68" s="98">
        <v>1256</v>
      </c>
      <c r="AK68" s="98">
        <v>1163</v>
      </c>
      <c r="AL68" s="98">
        <v>1358</v>
      </c>
      <c r="AM68" s="98">
        <v>935</v>
      </c>
      <c r="AN68" s="98">
        <v>1277</v>
      </c>
      <c r="AO68" s="98">
        <v>756</v>
      </c>
      <c r="AP68" s="98">
        <v>1027</v>
      </c>
      <c r="AQ68" s="98">
        <v>549</v>
      </c>
      <c r="AR68" s="131">
        <f t="shared" si="103"/>
        <v>9414</v>
      </c>
      <c r="AS68" s="131">
        <f t="shared" si="104"/>
        <v>8213</v>
      </c>
      <c r="AT68" s="131">
        <f t="shared" si="105"/>
        <v>17627</v>
      </c>
      <c r="AU68" s="132">
        <f>D68+E68+K68+L68+R68+S68</f>
        <v>17627</v>
      </c>
      <c r="AV68" s="100">
        <v>99921</v>
      </c>
      <c r="AW68" s="100">
        <v>8569</v>
      </c>
      <c r="AX68" s="100">
        <v>28670</v>
      </c>
      <c r="AY68" s="100">
        <v>6005</v>
      </c>
      <c r="AZ68" s="100">
        <v>283</v>
      </c>
      <c r="BA68" s="95">
        <f t="shared" si="107"/>
        <v>46.502582652994967</v>
      </c>
      <c r="BB68" s="95">
        <f t="shared" si="94"/>
        <v>46.51249302498605</v>
      </c>
      <c r="BC68" s="95">
        <f t="shared" si="95"/>
        <v>57.84582323003341</v>
      </c>
      <c r="BD68" s="95">
        <f t="shared" si="96"/>
        <v>12.507180531620451</v>
      </c>
      <c r="BE68" s="95">
        <f t="shared" si="108"/>
        <v>66.963719020312766</v>
      </c>
      <c r="BF68" s="95">
        <f t="shared" si="97"/>
        <v>157.34063918569089</v>
      </c>
      <c r="BG68" s="96">
        <f t="shared" si="109"/>
        <v>8.5757748621410919</v>
      </c>
      <c r="BI68">
        <f t="shared" si="98"/>
        <v>873</v>
      </c>
      <c r="BJ68">
        <f t="shared" si="98"/>
        <v>181</v>
      </c>
      <c r="BK68">
        <f t="shared" si="98"/>
        <v>153</v>
      </c>
      <c r="BL68">
        <f t="shared" si="98"/>
        <v>1169</v>
      </c>
      <c r="BM68">
        <f t="shared" si="98"/>
        <v>19</v>
      </c>
      <c r="BN68">
        <f t="shared" si="110"/>
        <v>2395</v>
      </c>
      <c r="BS68" s="333">
        <f t="shared" si="111"/>
        <v>157.34063918569089</v>
      </c>
      <c r="BT68" s="334">
        <f t="shared" si="112"/>
        <v>0.14648284505718315</v>
      </c>
    </row>
    <row r="69" spans="1:74" ht="33.75" customHeight="1" thickBot="1" x14ac:dyDescent="0.3">
      <c r="A69" s="106">
        <v>8</v>
      </c>
      <c r="B69" s="110" t="s">
        <v>24</v>
      </c>
      <c r="C69" s="156">
        <v>1175585.0385543455</v>
      </c>
      <c r="D69" s="101">
        <f>'[2]TB-07'!$E$70</f>
        <v>90</v>
      </c>
      <c r="E69" s="101">
        <f>'[2]TB-07'!$F$70</f>
        <v>11</v>
      </c>
      <c r="F69" s="101">
        <f>'[2]TB-07'!$G$70</f>
        <v>1</v>
      </c>
      <c r="G69" s="101">
        <f>'[2]TB-07'!$H$70</f>
        <v>1</v>
      </c>
      <c r="H69" s="101">
        <f>'[2]TB-07'!$I$70</f>
        <v>1</v>
      </c>
      <c r="I69" s="101">
        <f>'[2]TB-07'!$J$70</f>
        <v>2</v>
      </c>
      <c r="J69" s="115">
        <f t="shared" si="99"/>
        <v>106</v>
      </c>
      <c r="K69" s="98">
        <f>'[2]TB-07'!$L$70</f>
        <v>101</v>
      </c>
      <c r="L69" s="98">
        <f>'[2]TB-07'!$M$70</f>
        <v>7</v>
      </c>
      <c r="M69" s="98">
        <f>'[2]TB-07'!$N$70</f>
        <v>0</v>
      </c>
      <c r="N69" s="98">
        <f>'[2]TB-07'!$O$70</f>
        <v>1</v>
      </c>
      <c r="O69" s="98">
        <f>'[2]TB-07'!$P$70</f>
        <v>9</v>
      </c>
      <c r="P69" s="98">
        <f>'[2]TB-07'!$Q$70</f>
        <v>2</v>
      </c>
      <c r="Q69" s="115">
        <f t="shared" si="100"/>
        <v>120</v>
      </c>
      <c r="R69" s="196">
        <f>'[2]TB-07'!$S$70</f>
        <v>186</v>
      </c>
      <c r="S69" s="196">
        <f>'[2]TB-07'!$T$70</f>
        <v>5</v>
      </c>
      <c r="T69" s="196">
        <f>'[2]TB-07'!$U$70</f>
        <v>0</v>
      </c>
      <c r="U69" s="196">
        <f>'[2]TB-07'!$V$70</f>
        <v>3</v>
      </c>
      <c r="V69" s="196">
        <f>'[2]TB-07'!$W$70</f>
        <v>14</v>
      </c>
      <c r="W69" s="196">
        <f>'[2]TB-07'!$X$70</f>
        <v>3</v>
      </c>
      <c r="X69" s="114">
        <f t="shared" si="101"/>
        <v>211</v>
      </c>
      <c r="Y69" s="154">
        <f t="shared" si="102"/>
        <v>437</v>
      </c>
      <c r="Z69" s="279"/>
      <c r="AA69" s="279"/>
      <c r="AB69" s="101">
        <f>'[2]TB-07'!$AA$70</f>
        <v>5</v>
      </c>
      <c r="AC69" s="196">
        <f>'[2]TB-07'!$AB$70</f>
        <v>1</v>
      </c>
      <c r="AD69" s="101">
        <f>'[2]TB-07'!$AC$70</f>
        <v>5</v>
      </c>
      <c r="AE69" s="196">
        <f>'[2]TB-07'!$AD$70</f>
        <v>14</v>
      </c>
      <c r="AF69" s="196">
        <f>'[2]TB-07'!$AE$70</f>
        <v>60</v>
      </c>
      <c r="AG69" s="196">
        <f>'[2]TB-07'!$AF$70</f>
        <v>57</v>
      </c>
      <c r="AH69" s="196">
        <f>'[2]TB-07'!$AG$70</f>
        <v>38</v>
      </c>
      <c r="AI69" s="196">
        <f>'[2]TB-07'!$AH$70</f>
        <v>42</v>
      </c>
      <c r="AJ69" s="196">
        <f>'[2]TB-07'!$AI$70</f>
        <v>28</v>
      </c>
      <c r="AK69" s="196">
        <f>'[2]TB-07'!$AJ$70</f>
        <v>29</v>
      </c>
      <c r="AL69" s="196">
        <f>'[2]TB-07'!$AK$70</f>
        <v>29</v>
      </c>
      <c r="AM69" s="196">
        <f>'[2]TB-07'!$AL$70</f>
        <v>21</v>
      </c>
      <c r="AN69" s="196">
        <f>'[2]TB-07'!$AM$70</f>
        <v>12</v>
      </c>
      <c r="AO69" s="196">
        <f>'[2]TB-07'!$AN$70</f>
        <v>19</v>
      </c>
      <c r="AP69" s="196">
        <f>'[2]TB-07'!$AO$70</f>
        <v>27</v>
      </c>
      <c r="AQ69" s="196">
        <f>'[2]TB-07'!$AP$70</f>
        <v>13</v>
      </c>
      <c r="AR69" s="131">
        <f t="shared" si="103"/>
        <v>204</v>
      </c>
      <c r="AS69" s="131">
        <f t="shared" si="104"/>
        <v>196</v>
      </c>
      <c r="AT69" s="131">
        <f t="shared" si="105"/>
        <v>400</v>
      </c>
      <c r="AU69" s="132">
        <f>D69+E69+K69+L69+R69+S69</f>
        <v>400</v>
      </c>
      <c r="AV69" s="198">
        <v>1001</v>
      </c>
      <c r="AW69" s="198">
        <v>112</v>
      </c>
      <c r="AX69" s="198">
        <v>171</v>
      </c>
      <c r="AY69" s="198">
        <v>16</v>
      </c>
      <c r="AZ69" s="198">
        <v>0</v>
      </c>
      <c r="BA69" s="103">
        <f t="shared" si="107"/>
        <v>23.865185958862124</v>
      </c>
      <c r="BB69" s="103">
        <f t="shared" si="94"/>
        <v>44.690265486725664</v>
      </c>
      <c r="BC69" s="103">
        <f t="shared" si="95"/>
        <v>50.037664211941561</v>
      </c>
      <c r="BD69" s="95">
        <f t="shared" si="96"/>
        <v>13.729977116704806</v>
      </c>
      <c r="BE69" s="103">
        <f t="shared" si="108"/>
        <v>34.365867780761462</v>
      </c>
      <c r="BF69" s="103">
        <f t="shared" si="97"/>
        <v>136.10244665648102</v>
      </c>
      <c r="BG69" s="104">
        <f t="shared" si="109"/>
        <v>11.188811188811188</v>
      </c>
      <c r="BI69" t="e">
        <f>E69+S69+#REF!</f>
        <v>#REF!</v>
      </c>
      <c r="BJ69" t="e">
        <f>F69+T69+#REF!</f>
        <v>#REF!</v>
      </c>
      <c r="BK69" t="e">
        <f>G69+U69+#REF!</f>
        <v>#REF!</v>
      </c>
      <c r="BL69" t="e">
        <f>H69+V69+#REF!</f>
        <v>#REF!</v>
      </c>
      <c r="BM69" t="e">
        <f>I69+W69+#REF!</f>
        <v>#REF!</v>
      </c>
      <c r="BN69" t="e">
        <f t="shared" si="110"/>
        <v>#REF!</v>
      </c>
      <c r="BS69" s="333">
        <f t="shared" si="111"/>
        <v>136.10244665648102</v>
      </c>
      <c r="BT69" s="334">
        <f t="shared" si="112"/>
        <v>5.7208237986270026E-2</v>
      </c>
    </row>
    <row r="70" spans="1:74" ht="50.25" customHeight="1" thickBot="1" x14ac:dyDescent="0.3">
      <c r="A70" s="342" t="s">
        <v>17</v>
      </c>
      <c r="B70" s="342"/>
      <c r="C70" s="118">
        <f t="shared" ref="C70:I70" si="113">SUM(C62:C69)</f>
        <v>190520654.98165795</v>
      </c>
      <c r="D70" s="119">
        <f>SUM(D62:D69)</f>
        <v>31821</v>
      </c>
      <c r="E70" s="119">
        <f t="shared" si="113"/>
        <v>2420</v>
      </c>
      <c r="F70" s="119">
        <f t="shared" si="113"/>
        <v>384</v>
      </c>
      <c r="G70" s="119">
        <f t="shared" si="113"/>
        <v>287</v>
      </c>
      <c r="H70" s="119">
        <f t="shared" si="113"/>
        <v>696</v>
      </c>
      <c r="I70" s="119">
        <f t="shared" si="113"/>
        <v>31</v>
      </c>
      <c r="J70" s="117">
        <f t="shared" si="99"/>
        <v>35639</v>
      </c>
      <c r="K70" s="119">
        <f t="shared" ref="K70:P70" si="114">SUM(K62:K69)</f>
        <v>37030</v>
      </c>
      <c r="L70" s="119">
        <f t="shared" si="114"/>
        <v>908</v>
      </c>
      <c r="M70" s="119">
        <f t="shared" si="114"/>
        <v>66</v>
      </c>
      <c r="N70" s="119">
        <f t="shared" si="114"/>
        <v>157</v>
      </c>
      <c r="O70" s="119">
        <f t="shared" si="114"/>
        <v>708</v>
      </c>
      <c r="P70" s="119">
        <f t="shared" si="114"/>
        <v>50</v>
      </c>
      <c r="Q70" s="117">
        <f t="shared" si="100"/>
        <v>38919</v>
      </c>
      <c r="R70" s="119">
        <f t="shared" ref="R70:W70" si="115">SUM(R62:R69)</f>
        <v>17836</v>
      </c>
      <c r="S70" s="119">
        <f t="shared" si="115"/>
        <v>260</v>
      </c>
      <c r="T70" s="119">
        <f t="shared" si="115"/>
        <v>22</v>
      </c>
      <c r="U70" s="119">
        <f t="shared" si="115"/>
        <v>34</v>
      </c>
      <c r="V70" s="119">
        <f t="shared" si="115"/>
        <v>241</v>
      </c>
      <c r="W70" s="119">
        <f t="shared" si="115"/>
        <v>13</v>
      </c>
      <c r="X70" s="114">
        <f t="shared" si="101"/>
        <v>18406</v>
      </c>
      <c r="Y70" s="154">
        <f t="shared" si="102"/>
        <v>92964</v>
      </c>
      <c r="Z70" s="157"/>
      <c r="AA70" s="157"/>
      <c r="AB70" s="119">
        <f t="shared" ref="AB70:AQ70" si="116">SUM(AB62:AB69)</f>
        <v>2354</v>
      </c>
      <c r="AC70" s="119">
        <f t="shared" si="116"/>
        <v>1784</v>
      </c>
      <c r="AD70" s="119">
        <f t="shared" si="116"/>
        <v>2922</v>
      </c>
      <c r="AE70" s="119">
        <f t="shared" si="116"/>
        <v>3534</v>
      </c>
      <c r="AF70" s="119">
        <f t="shared" si="116"/>
        <v>7624</v>
      </c>
      <c r="AG70" s="119">
        <f>SUM(AG62:AG69)</f>
        <v>9184</v>
      </c>
      <c r="AH70" s="119">
        <f t="shared" si="116"/>
        <v>7292</v>
      </c>
      <c r="AI70" s="119">
        <f t="shared" si="116"/>
        <v>7789</v>
      </c>
      <c r="AJ70" s="119">
        <f t="shared" si="116"/>
        <v>6642</v>
      </c>
      <c r="AK70" s="119">
        <f t="shared" si="116"/>
        <v>6559</v>
      </c>
      <c r="AL70" s="119">
        <f t="shared" si="116"/>
        <v>6966</v>
      </c>
      <c r="AM70" s="119">
        <f t="shared" si="116"/>
        <v>6013</v>
      </c>
      <c r="AN70" s="119">
        <f t="shared" si="116"/>
        <v>6501</v>
      </c>
      <c r="AO70" s="119">
        <f t="shared" si="116"/>
        <v>4988</v>
      </c>
      <c r="AP70" s="119">
        <f t="shared" si="116"/>
        <v>6130</v>
      </c>
      <c r="AQ70" s="119">
        <f t="shared" si="116"/>
        <v>3993</v>
      </c>
      <c r="AR70" s="131">
        <f t="shared" si="103"/>
        <v>46431</v>
      </c>
      <c r="AS70" s="131">
        <f t="shared" si="104"/>
        <v>43844</v>
      </c>
      <c r="AT70" s="131">
        <f t="shared" si="105"/>
        <v>90275</v>
      </c>
      <c r="AU70" s="132">
        <f t="shared" si="106"/>
        <v>90275</v>
      </c>
      <c r="AV70" s="119">
        <f>SUM(AV62:AV69)</f>
        <v>314353</v>
      </c>
      <c r="AW70" s="120">
        <f>SUM(AW62:AW69)</f>
        <v>34823</v>
      </c>
      <c r="AX70" s="120">
        <f>SUM(AX62:AX69)</f>
        <v>670885</v>
      </c>
      <c r="AY70" s="120">
        <f>SUM(AY62:AY69)</f>
        <v>37806</v>
      </c>
      <c r="AZ70" s="120">
        <f>SUM(AZ62:AZ69)</f>
        <v>857</v>
      </c>
      <c r="BA70" s="121">
        <f t="shared" si="107"/>
        <v>49.923137676618737</v>
      </c>
      <c r="BB70" s="122">
        <f t="shared" si="94"/>
        <v>45.925319885190049</v>
      </c>
      <c r="BC70" s="123">
        <f t="shared" si="95"/>
        <v>69.681343974991819</v>
      </c>
      <c r="BD70" s="124">
        <f t="shared" si="96"/>
        <v>6.7520760724581557</v>
      </c>
      <c r="BE70" s="121">
        <f t="shared" si="108"/>
        <v>71.889318254331002</v>
      </c>
      <c r="BF70" s="121">
        <f t="shared" si="97"/>
        <v>189.53325561197775</v>
      </c>
      <c r="BG70" s="125">
        <f t="shared" si="109"/>
        <v>11.077673825285586</v>
      </c>
      <c r="BI70">
        <f>E70+L70+S70</f>
        <v>3588</v>
      </c>
      <c r="BJ70" t="e">
        <f>SUM(BJ62:BJ69)</f>
        <v>#REF!</v>
      </c>
      <c r="BK70">
        <f>G70+N70+U70</f>
        <v>478</v>
      </c>
      <c r="BL70">
        <f>H70+O70+V70</f>
        <v>1645</v>
      </c>
      <c r="BM70">
        <f>I70+P70+W70</f>
        <v>94</v>
      </c>
      <c r="BN70" t="e">
        <f t="shared" si="110"/>
        <v>#REF!</v>
      </c>
      <c r="BS70" s="333">
        <f>((AU70*4)/C70)*100000</f>
        <v>189.53325561197775</v>
      </c>
      <c r="BT70" s="334">
        <f t="shared" si="112"/>
        <v>0.11395809130416075</v>
      </c>
    </row>
    <row r="71" spans="1:74" ht="15.75" thickBot="1" x14ac:dyDescent="0.3"/>
    <row r="72" spans="1:74" ht="15.75" customHeight="1" thickBot="1" x14ac:dyDescent="0.3">
      <c r="A72" s="352" t="s">
        <v>17</v>
      </c>
      <c r="B72" s="352"/>
      <c r="C72" s="352"/>
      <c r="D72" s="359" t="s">
        <v>27</v>
      </c>
      <c r="E72" s="359"/>
      <c r="F72" s="359"/>
      <c r="G72" s="359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  <c r="W72" s="359"/>
      <c r="X72" s="359"/>
      <c r="Y72" s="359"/>
      <c r="Z72" s="274"/>
      <c r="AA72" s="274"/>
      <c r="AB72" s="359"/>
      <c r="AC72" s="359"/>
      <c r="AD72" s="359"/>
      <c r="AE72" s="359"/>
      <c r="AF72" s="359"/>
      <c r="AG72" s="359"/>
      <c r="AH72" s="359"/>
      <c r="AI72" s="359"/>
      <c r="AJ72" s="359"/>
      <c r="AK72" s="359"/>
      <c r="AL72" s="359"/>
      <c r="AM72" s="359"/>
      <c r="AN72" s="359"/>
      <c r="AO72" s="359"/>
      <c r="AP72" s="359"/>
      <c r="AQ72" s="359"/>
      <c r="AR72" s="359"/>
      <c r="AS72" s="359"/>
      <c r="AT72" s="359"/>
      <c r="AU72" s="359"/>
      <c r="AV72" s="359" t="s">
        <v>28</v>
      </c>
      <c r="AW72" s="359"/>
      <c r="AX72" s="359" t="s">
        <v>29</v>
      </c>
      <c r="AY72" s="359"/>
      <c r="AZ72" s="359"/>
      <c r="BA72" s="360" t="s">
        <v>30</v>
      </c>
      <c r="BB72" s="360" t="s">
        <v>31</v>
      </c>
      <c r="BC72" s="360" t="s">
        <v>32</v>
      </c>
      <c r="BD72" s="350" t="s">
        <v>33</v>
      </c>
      <c r="BE72" s="350" t="s">
        <v>34</v>
      </c>
      <c r="BF72" s="350" t="s">
        <v>35</v>
      </c>
      <c r="BG72" s="350" t="s">
        <v>36</v>
      </c>
    </row>
    <row r="73" spans="1:74" ht="15.75" customHeight="1" thickBot="1" x14ac:dyDescent="0.3">
      <c r="A73" s="352"/>
      <c r="B73" s="352"/>
      <c r="C73" s="352"/>
      <c r="D73" s="359"/>
      <c r="E73" s="359"/>
      <c r="F73" s="359"/>
      <c r="G73" s="359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59"/>
      <c r="W73" s="359"/>
      <c r="X73" s="359"/>
      <c r="Y73" s="359"/>
      <c r="Z73" s="274"/>
      <c r="AA73" s="274"/>
      <c r="AB73" s="359"/>
      <c r="AC73" s="359"/>
      <c r="AD73" s="359"/>
      <c r="AE73" s="359"/>
      <c r="AF73" s="359"/>
      <c r="AG73" s="359"/>
      <c r="AH73" s="359"/>
      <c r="AI73" s="359"/>
      <c r="AJ73" s="359"/>
      <c r="AK73" s="359"/>
      <c r="AL73" s="359"/>
      <c r="AM73" s="359"/>
      <c r="AN73" s="359"/>
      <c r="AO73" s="359"/>
      <c r="AP73" s="359"/>
      <c r="AQ73" s="359"/>
      <c r="AR73" s="359"/>
      <c r="AS73" s="359"/>
      <c r="AT73" s="359"/>
      <c r="AU73" s="359"/>
      <c r="AV73" s="359"/>
      <c r="AW73" s="359"/>
      <c r="AX73" s="359"/>
      <c r="AY73" s="359"/>
      <c r="AZ73" s="359"/>
      <c r="BA73" s="360"/>
      <c r="BB73" s="360"/>
      <c r="BC73" s="360"/>
      <c r="BD73" s="350"/>
      <c r="BE73" s="350"/>
      <c r="BF73" s="350"/>
      <c r="BG73" s="350"/>
    </row>
    <row r="74" spans="1:74" ht="24.75" customHeight="1" thickBot="1" x14ac:dyDescent="0.3">
      <c r="A74" s="352" t="s">
        <v>80</v>
      </c>
      <c r="B74" s="352"/>
      <c r="C74" s="352"/>
      <c r="D74" s="353" t="s">
        <v>37</v>
      </c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4" t="s">
        <v>25</v>
      </c>
      <c r="S74" s="354"/>
      <c r="T74" s="354"/>
      <c r="U74" s="354"/>
      <c r="V74" s="354"/>
      <c r="W74" s="354"/>
      <c r="X74" s="354"/>
      <c r="Y74" s="346" t="s">
        <v>38</v>
      </c>
      <c r="Z74" s="273"/>
      <c r="AA74" s="273"/>
      <c r="AB74" s="355" t="s">
        <v>39</v>
      </c>
      <c r="AC74" s="355"/>
      <c r="AD74" s="355"/>
      <c r="AE74" s="355"/>
      <c r="AF74" s="355"/>
      <c r="AG74" s="355"/>
      <c r="AH74" s="355"/>
      <c r="AI74" s="355"/>
      <c r="AJ74" s="355"/>
      <c r="AK74" s="355"/>
      <c r="AL74" s="355"/>
      <c r="AM74" s="355"/>
      <c r="AN74" s="355"/>
      <c r="AO74" s="355"/>
      <c r="AP74" s="355"/>
      <c r="AQ74" s="355"/>
      <c r="AR74" s="355"/>
      <c r="AS74" s="355"/>
      <c r="AT74" s="355"/>
      <c r="AU74" s="359"/>
      <c r="AV74" s="359"/>
      <c r="AW74" s="359"/>
      <c r="AX74" s="359"/>
      <c r="AY74" s="359"/>
      <c r="AZ74" s="359"/>
      <c r="BA74" s="360"/>
      <c r="BB74" s="360"/>
      <c r="BC74" s="360"/>
      <c r="BD74" s="350"/>
      <c r="BE74" s="350"/>
      <c r="BF74" s="350"/>
      <c r="BG74" s="350"/>
    </row>
    <row r="75" spans="1:74" ht="26.25" customHeight="1" thickBot="1" x14ac:dyDescent="0.3">
      <c r="A75" s="352"/>
      <c r="B75" s="352"/>
      <c r="C75" s="352"/>
      <c r="D75" s="345" t="s">
        <v>40</v>
      </c>
      <c r="E75" s="345"/>
      <c r="F75" s="345"/>
      <c r="G75" s="345"/>
      <c r="H75" s="345"/>
      <c r="I75" s="345"/>
      <c r="J75" s="345"/>
      <c r="K75" s="356" t="s">
        <v>41</v>
      </c>
      <c r="L75" s="356"/>
      <c r="M75" s="356"/>
      <c r="N75" s="356"/>
      <c r="O75" s="356"/>
      <c r="P75" s="356"/>
      <c r="Q75" s="356"/>
      <c r="R75" s="357" t="s">
        <v>26</v>
      </c>
      <c r="S75" s="357"/>
      <c r="T75" s="357"/>
      <c r="U75" s="357"/>
      <c r="V75" s="357"/>
      <c r="W75" s="357"/>
      <c r="X75" s="357"/>
      <c r="Y75" s="346"/>
      <c r="Z75" s="273"/>
      <c r="AA75" s="273"/>
      <c r="AB75" s="355"/>
      <c r="AC75" s="355"/>
      <c r="AD75" s="355"/>
      <c r="AE75" s="355"/>
      <c r="AF75" s="355"/>
      <c r="AG75" s="355"/>
      <c r="AH75" s="355"/>
      <c r="AI75" s="355"/>
      <c r="AJ75" s="355"/>
      <c r="AK75" s="355"/>
      <c r="AL75" s="355"/>
      <c r="AM75" s="355"/>
      <c r="AN75" s="355"/>
      <c r="AO75" s="355"/>
      <c r="AP75" s="355"/>
      <c r="AQ75" s="355"/>
      <c r="AR75" s="355"/>
      <c r="AS75" s="355"/>
      <c r="AT75" s="355"/>
      <c r="AU75" s="80"/>
      <c r="AV75" s="359"/>
      <c r="AW75" s="359"/>
      <c r="AX75" s="359"/>
      <c r="AY75" s="359"/>
      <c r="AZ75" s="359"/>
      <c r="BA75" s="360"/>
      <c r="BB75" s="360"/>
      <c r="BC75" s="360"/>
      <c r="BD75" s="350"/>
      <c r="BE75" s="350"/>
      <c r="BF75" s="350"/>
      <c r="BG75" s="350"/>
    </row>
    <row r="76" spans="1:74" ht="27.75" customHeight="1" thickBot="1" x14ac:dyDescent="0.3">
      <c r="A76" s="358" t="s">
        <v>1</v>
      </c>
      <c r="B76" s="358" t="s">
        <v>72</v>
      </c>
      <c r="C76" s="358" t="s">
        <v>42</v>
      </c>
      <c r="D76" s="347" t="s">
        <v>43</v>
      </c>
      <c r="E76" s="347" t="s">
        <v>44</v>
      </c>
      <c r="F76" s="345" t="s">
        <v>45</v>
      </c>
      <c r="G76" s="345"/>
      <c r="H76" s="345"/>
      <c r="I76" s="345"/>
      <c r="J76" s="345" t="s">
        <v>0</v>
      </c>
      <c r="K76" s="347" t="s">
        <v>43</v>
      </c>
      <c r="L76" s="347" t="s">
        <v>44</v>
      </c>
      <c r="M76" s="345" t="s">
        <v>45</v>
      </c>
      <c r="N76" s="345"/>
      <c r="O76" s="345"/>
      <c r="P76" s="345"/>
      <c r="Q76" s="345" t="s">
        <v>0</v>
      </c>
      <c r="R76" s="346" t="s">
        <v>43</v>
      </c>
      <c r="S76" s="346" t="s">
        <v>44</v>
      </c>
      <c r="T76" s="344" t="s">
        <v>45</v>
      </c>
      <c r="U76" s="344"/>
      <c r="V76" s="344"/>
      <c r="W76" s="344"/>
      <c r="X76" s="344" t="s">
        <v>0</v>
      </c>
      <c r="Y76" s="346"/>
      <c r="Z76" s="273"/>
      <c r="AA76" s="273"/>
      <c r="AB76" s="343" t="s">
        <v>46</v>
      </c>
      <c r="AC76" s="343"/>
      <c r="AD76" s="343" t="s">
        <v>47</v>
      </c>
      <c r="AE76" s="343"/>
      <c r="AF76" s="343" t="s">
        <v>48</v>
      </c>
      <c r="AG76" s="343"/>
      <c r="AH76" s="343" t="s">
        <v>49</v>
      </c>
      <c r="AI76" s="343"/>
      <c r="AJ76" s="343" t="s">
        <v>50</v>
      </c>
      <c r="AK76" s="343"/>
      <c r="AL76" s="343" t="s">
        <v>51</v>
      </c>
      <c r="AM76" s="343"/>
      <c r="AN76" s="343" t="s">
        <v>52</v>
      </c>
      <c r="AO76" s="343"/>
      <c r="AP76" s="343" t="s">
        <v>53</v>
      </c>
      <c r="AQ76" s="343"/>
      <c r="AR76" s="343" t="s">
        <v>54</v>
      </c>
      <c r="AS76" s="343"/>
      <c r="AT76" s="343"/>
      <c r="AU76" s="145"/>
      <c r="AV76" s="362" t="s">
        <v>55</v>
      </c>
      <c r="AW76" s="362"/>
      <c r="AX76" s="363" t="s">
        <v>56</v>
      </c>
      <c r="AY76" s="363"/>
      <c r="AZ76" s="363"/>
      <c r="BA76" s="360"/>
      <c r="BB76" s="360"/>
      <c r="BC76" s="360"/>
      <c r="BD76" s="350"/>
      <c r="BE76" s="350"/>
      <c r="BF76" s="350"/>
      <c r="BG76" s="350"/>
    </row>
    <row r="77" spans="1:74" ht="104.25" customHeight="1" thickBot="1" x14ac:dyDescent="0.3">
      <c r="A77" s="358"/>
      <c r="B77" s="358"/>
      <c r="C77" s="358"/>
      <c r="D77" s="348"/>
      <c r="E77" s="348"/>
      <c r="F77" s="175" t="s">
        <v>57</v>
      </c>
      <c r="G77" s="175" t="s">
        <v>58</v>
      </c>
      <c r="H77" s="175" t="s">
        <v>59</v>
      </c>
      <c r="I77" s="176" t="s">
        <v>60</v>
      </c>
      <c r="J77" s="349"/>
      <c r="K77" s="348"/>
      <c r="L77" s="348"/>
      <c r="M77" s="175" t="s">
        <v>57</v>
      </c>
      <c r="N77" s="175" t="s">
        <v>58</v>
      </c>
      <c r="O77" s="175" t="s">
        <v>61</v>
      </c>
      <c r="P77" s="176" t="s">
        <v>60</v>
      </c>
      <c r="Q77" s="345"/>
      <c r="R77" s="335"/>
      <c r="S77" s="335"/>
      <c r="T77" s="180" t="s">
        <v>57</v>
      </c>
      <c r="U77" s="180" t="s">
        <v>58</v>
      </c>
      <c r="V77" s="180" t="s">
        <v>62</v>
      </c>
      <c r="W77" s="181" t="s">
        <v>60</v>
      </c>
      <c r="X77" s="344"/>
      <c r="Y77" s="346"/>
      <c r="Z77" s="276" t="s">
        <v>89</v>
      </c>
      <c r="AA77" s="276" t="s">
        <v>90</v>
      </c>
      <c r="AB77" s="184" t="s">
        <v>63</v>
      </c>
      <c r="AC77" s="184" t="s">
        <v>64</v>
      </c>
      <c r="AD77" s="184" t="s">
        <v>63</v>
      </c>
      <c r="AE77" s="184" t="s">
        <v>64</v>
      </c>
      <c r="AF77" s="184" t="s">
        <v>63</v>
      </c>
      <c r="AG77" s="184" t="s">
        <v>64</v>
      </c>
      <c r="AH77" s="184" t="s">
        <v>63</v>
      </c>
      <c r="AI77" s="184" t="s">
        <v>64</v>
      </c>
      <c r="AJ77" s="184" t="s">
        <v>63</v>
      </c>
      <c r="AK77" s="184" t="s">
        <v>64</v>
      </c>
      <c r="AL77" s="184" t="s">
        <v>63</v>
      </c>
      <c r="AM77" s="184" t="s">
        <v>64</v>
      </c>
      <c r="AN77" s="184" t="s">
        <v>63</v>
      </c>
      <c r="AO77" s="184" t="s">
        <v>64</v>
      </c>
      <c r="AP77" s="184" t="s">
        <v>63</v>
      </c>
      <c r="AQ77" s="184" t="s">
        <v>64</v>
      </c>
      <c r="AR77" s="145" t="s">
        <v>63</v>
      </c>
      <c r="AS77" s="145" t="s">
        <v>64</v>
      </c>
      <c r="AT77" s="145" t="s">
        <v>0</v>
      </c>
      <c r="AU77" s="145" t="s">
        <v>65</v>
      </c>
      <c r="AV77" s="163" t="s">
        <v>66</v>
      </c>
      <c r="AW77" s="164" t="s">
        <v>67</v>
      </c>
      <c r="AX77" s="164" t="s">
        <v>68</v>
      </c>
      <c r="AY77" s="164" t="s">
        <v>69</v>
      </c>
      <c r="AZ77" s="164" t="s">
        <v>70</v>
      </c>
      <c r="BA77" s="361"/>
      <c r="BB77" s="361"/>
      <c r="BC77" s="361"/>
      <c r="BD77" s="351"/>
      <c r="BE77" s="351"/>
      <c r="BF77" s="351"/>
      <c r="BG77" s="351"/>
      <c r="BU77" s="324" t="s">
        <v>91</v>
      </c>
      <c r="BV77" s="324" t="s">
        <v>92</v>
      </c>
    </row>
    <row r="78" spans="1:74" ht="33.75" customHeight="1" thickBot="1" x14ac:dyDescent="0.3">
      <c r="A78" s="39">
        <v>1</v>
      </c>
      <c r="B78" s="107" t="s">
        <v>18</v>
      </c>
      <c r="C78" s="168">
        <v>5393848.5456853975</v>
      </c>
      <c r="D78" s="167">
        <f t="shared" ref="D78:E85" si="117">D7+D29+D45+D62</f>
        <v>1845</v>
      </c>
      <c r="E78" s="167">
        <f t="shared" si="117"/>
        <v>177</v>
      </c>
      <c r="F78" s="167">
        <f t="shared" ref="F78:AZ78" si="118">F7+F29+F45+F62</f>
        <v>6</v>
      </c>
      <c r="G78" s="167">
        <f t="shared" si="118"/>
        <v>2</v>
      </c>
      <c r="H78" s="167">
        <f t="shared" si="118"/>
        <v>16</v>
      </c>
      <c r="I78" s="167">
        <f t="shared" si="118"/>
        <v>1</v>
      </c>
      <c r="J78" s="192">
        <f>J7+J29+J45+J62</f>
        <v>2047</v>
      </c>
      <c r="K78" s="167">
        <f>K7+K29+K45+K62</f>
        <v>1979</v>
      </c>
      <c r="L78" s="167">
        <f t="shared" si="118"/>
        <v>69</v>
      </c>
      <c r="M78" s="167">
        <f t="shared" si="118"/>
        <v>0</v>
      </c>
      <c r="N78" s="167">
        <f t="shared" si="118"/>
        <v>1</v>
      </c>
      <c r="O78" s="167">
        <f t="shared" si="118"/>
        <v>43</v>
      </c>
      <c r="P78" s="167">
        <f t="shared" si="118"/>
        <v>2</v>
      </c>
      <c r="Q78" s="179">
        <f t="shared" si="118"/>
        <v>2094</v>
      </c>
      <c r="R78" s="167">
        <f t="shared" si="118"/>
        <v>1447</v>
      </c>
      <c r="S78" s="167">
        <f t="shared" si="118"/>
        <v>24</v>
      </c>
      <c r="T78" s="167">
        <f t="shared" si="118"/>
        <v>0</v>
      </c>
      <c r="U78" s="167">
        <f t="shared" si="118"/>
        <v>0</v>
      </c>
      <c r="V78" s="167">
        <f t="shared" si="118"/>
        <v>25</v>
      </c>
      <c r="W78" s="167">
        <f t="shared" si="118"/>
        <v>2</v>
      </c>
      <c r="X78" s="172">
        <f t="shared" si="118"/>
        <v>1498</v>
      </c>
      <c r="Y78" s="131">
        <f t="shared" ref="Y78:Y86" si="119">SUM(J78,Q78,X78)</f>
        <v>5639</v>
      </c>
      <c r="Z78" s="131">
        <f>D78+K78+R78</f>
        <v>5271</v>
      </c>
      <c r="AA78" s="131">
        <f>E78+F78+G78+H78+I78+L78+M78+N78+O78+P78+S78+T78+U78+V78+W78</f>
        <v>368</v>
      </c>
      <c r="AB78" s="294">
        <f t="shared" si="118"/>
        <v>48</v>
      </c>
      <c r="AC78" s="167">
        <f t="shared" si="118"/>
        <v>25</v>
      </c>
      <c r="AD78" s="167">
        <f t="shared" si="118"/>
        <v>104</v>
      </c>
      <c r="AE78" s="167">
        <f t="shared" si="118"/>
        <v>169</v>
      </c>
      <c r="AF78" s="167">
        <f>AF7+AF29+AF45+AF62</f>
        <v>477</v>
      </c>
      <c r="AG78" s="167">
        <f t="shared" ref="AG78:AQ78" si="120">AG7+AG29+AG45+AG62</f>
        <v>611</v>
      </c>
      <c r="AH78" s="167">
        <f t="shared" si="120"/>
        <v>406</v>
      </c>
      <c r="AI78" s="167">
        <f t="shared" si="120"/>
        <v>470</v>
      </c>
      <c r="AJ78" s="167">
        <f t="shared" si="120"/>
        <v>280</v>
      </c>
      <c r="AK78" s="167">
        <f t="shared" si="120"/>
        <v>341</v>
      </c>
      <c r="AL78" s="167">
        <f t="shared" si="120"/>
        <v>346</v>
      </c>
      <c r="AM78" s="167">
        <f t="shared" si="120"/>
        <v>379</v>
      </c>
      <c r="AN78" s="167">
        <f t="shared" si="120"/>
        <v>410</v>
      </c>
      <c r="AO78" s="167">
        <f t="shared" si="120"/>
        <v>373</v>
      </c>
      <c r="AP78" s="167">
        <f t="shared" si="120"/>
        <v>638</v>
      </c>
      <c r="AQ78" s="167">
        <f t="shared" si="120"/>
        <v>464</v>
      </c>
      <c r="AR78" s="185">
        <f>SUM(AB78,AD78,AF78,AH78,AJ78,AL78,AN78,AP78)</f>
        <v>2709</v>
      </c>
      <c r="AS78" s="186">
        <f>SUM(AC78,AE78,AG78,AI78,AK78,AM78,AO78,AQ78)</f>
        <v>2832</v>
      </c>
      <c r="AT78" s="186">
        <f>SUM(AR78:AS78)</f>
        <v>5541</v>
      </c>
      <c r="AU78" s="187">
        <f>SUM(D78:E78,K78:L78,R78:S78)</f>
        <v>5541</v>
      </c>
      <c r="AV78" s="194">
        <f t="shared" si="118"/>
        <v>25913</v>
      </c>
      <c r="AW78" s="194">
        <f t="shared" si="118"/>
        <v>2157</v>
      </c>
      <c r="AX78" s="194">
        <f t="shared" si="118"/>
        <v>0</v>
      </c>
      <c r="AY78" s="194">
        <f t="shared" si="118"/>
        <v>32351</v>
      </c>
      <c r="AZ78" s="194">
        <f t="shared" si="118"/>
        <v>610</v>
      </c>
      <c r="BA78" s="189">
        <f t="shared" ref="BA78:BA86" si="121">((D78+E78))/(C78*0.00144)*100</f>
        <v>26.032741831245449</v>
      </c>
      <c r="BB78" s="189">
        <f t="shared" ref="BB78:BB86" si="122">(D78+E78)/(J78+Q78)*100</f>
        <v>48.828785317556147</v>
      </c>
      <c r="BC78" s="189">
        <f t="shared" ref="BC78:BC86" si="123">(AU78)/(C78*0.00272)*100</f>
        <v>37.767696584115299</v>
      </c>
      <c r="BD78" s="189">
        <f>(E78+F78+G78+H78+I78+L78+M78+N78+O78+P78+S78+T78+U78+V78+W78)/Y78*100</f>
        <v>6.5259797836495839</v>
      </c>
      <c r="BE78" s="189">
        <f>((D78+E78))/(C78)*100000</f>
        <v>37.487148236993448</v>
      </c>
      <c r="BF78" s="189">
        <f t="shared" ref="BF78:BF86" si="124">(AU78)/(C78)*100000</f>
        <v>102.7281347087936</v>
      </c>
      <c r="BG78" s="190">
        <f t="shared" ref="BG78:BG86" si="125">AW78/AV78*100</f>
        <v>8.3240072550457302</v>
      </c>
      <c r="BU78" s="325">
        <f>SUM(AB78:AE78)</f>
        <v>346</v>
      </c>
      <c r="BV78" s="325">
        <f>SUM(AF78:AQ78)</f>
        <v>5195</v>
      </c>
    </row>
    <row r="79" spans="1:74" ht="33.75" customHeight="1" thickBot="1" x14ac:dyDescent="0.3">
      <c r="A79" s="50">
        <v>2</v>
      </c>
      <c r="B79" s="108" t="s">
        <v>19</v>
      </c>
      <c r="C79" s="169">
        <v>10114927.011851229</v>
      </c>
      <c r="D79" s="167">
        <f t="shared" si="117"/>
        <v>3840</v>
      </c>
      <c r="E79" s="167">
        <f t="shared" si="117"/>
        <v>158</v>
      </c>
      <c r="F79" s="167">
        <f t="shared" ref="F79:P79" si="126">F8+F30+F46+F63</f>
        <v>36</v>
      </c>
      <c r="G79" s="167">
        <f t="shared" si="126"/>
        <v>13</v>
      </c>
      <c r="H79" s="167">
        <f t="shared" si="126"/>
        <v>166</v>
      </c>
      <c r="I79" s="167">
        <f t="shared" si="126"/>
        <v>11</v>
      </c>
      <c r="J79" s="192">
        <f t="shared" si="126"/>
        <v>4224</v>
      </c>
      <c r="K79" s="167">
        <f t="shared" si="126"/>
        <v>3793</v>
      </c>
      <c r="L79" s="167">
        <f t="shared" si="126"/>
        <v>31</v>
      </c>
      <c r="M79" s="167">
        <f t="shared" si="126"/>
        <v>1</v>
      </c>
      <c r="N79" s="167">
        <f t="shared" si="126"/>
        <v>3</v>
      </c>
      <c r="O79" s="167">
        <f t="shared" si="126"/>
        <v>19</v>
      </c>
      <c r="P79" s="167">
        <f t="shared" si="126"/>
        <v>4</v>
      </c>
      <c r="Q79" s="177">
        <f t="shared" ref="Q79:Q85" si="127">SUM(K79:P79)</f>
        <v>3851</v>
      </c>
      <c r="R79" s="167">
        <f t="shared" ref="R79:W85" si="128">R8+R30+R46+R63</f>
        <v>2488</v>
      </c>
      <c r="S79" s="167">
        <f t="shared" si="128"/>
        <v>16</v>
      </c>
      <c r="T79" s="167">
        <f t="shared" si="128"/>
        <v>0</v>
      </c>
      <c r="U79" s="167">
        <f t="shared" si="128"/>
        <v>0</v>
      </c>
      <c r="V79" s="167">
        <f t="shared" si="128"/>
        <v>21</v>
      </c>
      <c r="W79" s="167">
        <f t="shared" si="128"/>
        <v>8</v>
      </c>
      <c r="X79" s="173">
        <f t="shared" ref="X79:X85" si="129">SUM(R79:W79)</f>
        <v>2533</v>
      </c>
      <c r="Y79" s="131">
        <f t="shared" si="119"/>
        <v>10608</v>
      </c>
      <c r="Z79" s="278">
        <f t="shared" ref="Z79:Z86" si="130">D79+K79+R79</f>
        <v>10121</v>
      </c>
      <c r="AA79" s="278">
        <f t="shared" ref="AA79:AA86" si="131">E79+F79+G79+H79+I79+L79+M79+N79+O79+P79+S79+T79+U79+V79+W79</f>
        <v>487</v>
      </c>
      <c r="AB79" s="294">
        <f t="shared" ref="AB79:AQ79" si="132">AB8+AB30+AB46+AB63</f>
        <v>413</v>
      </c>
      <c r="AC79" s="167">
        <f t="shared" si="132"/>
        <v>335</v>
      </c>
      <c r="AD79" s="167">
        <f t="shared" si="132"/>
        <v>325</v>
      </c>
      <c r="AE79" s="167">
        <f t="shared" si="132"/>
        <v>395</v>
      </c>
      <c r="AF79" s="167">
        <f t="shared" si="132"/>
        <v>722</v>
      </c>
      <c r="AG79" s="167">
        <f t="shared" si="132"/>
        <v>1085</v>
      </c>
      <c r="AH79" s="167">
        <f t="shared" si="132"/>
        <v>665</v>
      </c>
      <c r="AI79" s="167">
        <f t="shared" si="132"/>
        <v>914</v>
      </c>
      <c r="AJ79" s="167">
        <f t="shared" si="132"/>
        <v>488</v>
      </c>
      <c r="AK79" s="167">
        <f t="shared" si="132"/>
        <v>810</v>
      </c>
      <c r="AL79" s="167">
        <f t="shared" si="132"/>
        <v>619</v>
      </c>
      <c r="AM79" s="167">
        <f t="shared" si="132"/>
        <v>736</v>
      </c>
      <c r="AN79" s="167">
        <f t="shared" si="132"/>
        <v>709</v>
      </c>
      <c r="AO79" s="167">
        <f t="shared" si="132"/>
        <v>750</v>
      </c>
      <c r="AP79" s="167">
        <f t="shared" si="132"/>
        <v>790</v>
      </c>
      <c r="AQ79" s="167">
        <f t="shared" si="132"/>
        <v>570</v>
      </c>
      <c r="AR79" s="182">
        <f t="shared" ref="AR79:AR85" si="133">AP79+AN79+AL79+AJ79+AH79+AF79+AD79+AB79</f>
        <v>4731</v>
      </c>
      <c r="AS79" s="186">
        <f t="shared" ref="AS79:AS86" si="134">SUM(AC79,AE79,AG79,AI79,AK79,AM79,AO79,AQ79)</f>
        <v>5595</v>
      </c>
      <c r="AT79" s="186">
        <f t="shared" ref="AT79:AT86" si="135">SUM(AR79:AS79)</f>
        <v>10326</v>
      </c>
      <c r="AU79" s="187">
        <f t="shared" ref="AU79:AU86" si="136">SUM(D79:E79,K79:L79,R79:S79)</f>
        <v>10326</v>
      </c>
      <c r="AV79" s="194">
        <f t="shared" ref="AV79:AZ85" si="137">AV8+AV30+AV46+AV63</f>
        <v>44963</v>
      </c>
      <c r="AW79" s="194">
        <f t="shared" si="137"/>
        <v>4145</v>
      </c>
      <c r="AX79" s="194">
        <f t="shared" si="137"/>
        <v>1185846</v>
      </c>
      <c r="AY79" s="194">
        <f t="shared" si="137"/>
        <v>1808</v>
      </c>
      <c r="AZ79" s="194">
        <f t="shared" si="137"/>
        <v>85</v>
      </c>
      <c r="BA79" s="189">
        <f t="shared" si="121"/>
        <v>27.44843225893684</v>
      </c>
      <c r="BB79" s="189">
        <f t="shared" si="122"/>
        <v>49.510835913312697</v>
      </c>
      <c r="BC79" s="189">
        <f t="shared" si="123"/>
        <v>37.53189246905859</v>
      </c>
      <c r="BD79" s="189">
        <f t="shared" ref="BD79:BD85" si="138">(E79+F79+G79+H79+I79+L79+M79+N79+O79+P79+S79+T79+U79+V79+W79)/Y79*100</f>
        <v>4.5908748114630473</v>
      </c>
      <c r="BE79" s="189">
        <f t="shared" ref="BE79:BE86" si="139">((D79+E79))/(C79)*100000</f>
        <v>39.525742452869054</v>
      </c>
      <c r="BF79" s="189">
        <f t="shared" si="124"/>
        <v>102.08674751583938</v>
      </c>
      <c r="BG79" s="190">
        <f t="shared" si="125"/>
        <v>9.2186909236483334</v>
      </c>
      <c r="BU79" s="325">
        <f t="shared" ref="BU79:BU85" si="140">SUM(AB79:AE79)</f>
        <v>1468</v>
      </c>
      <c r="BV79" s="325">
        <f t="shared" ref="BV79:BV85" si="141">SUM(AF79:AQ79)</f>
        <v>8858</v>
      </c>
    </row>
    <row r="80" spans="1:74" ht="33.75" customHeight="1" thickBot="1" x14ac:dyDescent="0.3">
      <c r="A80" s="50">
        <v>3</v>
      </c>
      <c r="B80" s="108" t="s">
        <v>20</v>
      </c>
      <c r="C80" s="170">
        <v>4469340.6802746598</v>
      </c>
      <c r="D80" s="167">
        <f t="shared" si="117"/>
        <v>1122</v>
      </c>
      <c r="E80" s="194">
        <f t="shared" si="117"/>
        <v>138</v>
      </c>
      <c r="F80" s="194">
        <f t="shared" ref="F80:P80" si="142">F9+F31+F47+F64</f>
        <v>46</v>
      </c>
      <c r="G80" s="194">
        <f t="shared" si="142"/>
        <v>11</v>
      </c>
      <c r="H80" s="194">
        <f t="shared" si="142"/>
        <v>4</v>
      </c>
      <c r="I80" s="167">
        <f t="shared" si="142"/>
        <v>0</v>
      </c>
      <c r="J80" s="192">
        <f t="shared" si="142"/>
        <v>1321</v>
      </c>
      <c r="K80" s="167">
        <f t="shared" si="142"/>
        <v>1493</v>
      </c>
      <c r="L80" s="167">
        <f t="shared" si="142"/>
        <v>3</v>
      </c>
      <c r="M80" s="167">
        <f t="shared" si="142"/>
        <v>0</v>
      </c>
      <c r="N80" s="167">
        <f t="shared" si="142"/>
        <v>0</v>
      </c>
      <c r="O80" s="167">
        <f t="shared" si="142"/>
        <v>89</v>
      </c>
      <c r="P80" s="167">
        <f t="shared" si="142"/>
        <v>0</v>
      </c>
      <c r="Q80" s="177">
        <f t="shared" si="127"/>
        <v>1585</v>
      </c>
      <c r="R80" s="167">
        <f t="shared" si="128"/>
        <v>1294</v>
      </c>
      <c r="S80" s="167">
        <f t="shared" si="128"/>
        <v>6</v>
      </c>
      <c r="T80" s="167">
        <f t="shared" si="128"/>
        <v>11</v>
      </c>
      <c r="U80" s="167">
        <f t="shared" si="128"/>
        <v>0</v>
      </c>
      <c r="V80" s="167">
        <f t="shared" si="128"/>
        <v>53</v>
      </c>
      <c r="W80" s="167">
        <f t="shared" si="128"/>
        <v>0</v>
      </c>
      <c r="X80" s="173">
        <f t="shared" si="129"/>
        <v>1364</v>
      </c>
      <c r="Y80" s="131">
        <f t="shared" si="119"/>
        <v>4270</v>
      </c>
      <c r="Z80" s="278">
        <f t="shared" si="130"/>
        <v>3909</v>
      </c>
      <c r="AA80" s="278">
        <f t="shared" si="131"/>
        <v>361</v>
      </c>
      <c r="AB80" s="294">
        <f t="shared" ref="AB80:AQ80" si="143">AB9+AB31+AB47+AB64</f>
        <v>412</v>
      </c>
      <c r="AC80" s="167">
        <f t="shared" si="143"/>
        <v>271</v>
      </c>
      <c r="AD80" s="167">
        <f t="shared" si="143"/>
        <v>228</v>
      </c>
      <c r="AE80" s="167">
        <f t="shared" si="143"/>
        <v>250</v>
      </c>
      <c r="AF80" s="167">
        <f t="shared" si="143"/>
        <v>333</v>
      </c>
      <c r="AG80" s="167">
        <f t="shared" si="143"/>
        <v>368</v>
      </c>
      <c r="AH80" s="167">
        <f t="shared" si="143"/>
        <v>328</v>
      </c>
      <c r="AI80" s="167">
        <f t="shared" si="143"/>
        <v>321</v>
      </c>
      <c r="AJ80" s="167">
        <f t="shared" si="143"/>
        <v>186</v>
      </c>
      <c r="AK80" s="167">
        <f t="shared" si="143"/>
        <v>238</v>
      </c>
      <c r="AL80" s="167">
        <f t="shared" si="143"/>
        <v>154</v>
      </c>
      <c r="AM80" s="167">
        <f t="shared" si="143"/>
        <v>217</v>
      </c>
      <c r="AN80" s="167">
        <f t="shared" si="143"/>
        <v>181</v>
      </c>
      <c r="AO80" s="167">
        <f t="shared" si="143"/>
        <v>210</v>
      </c>
      <c r="AP80" s="167">
        <f t="shared" si="143"/>
        <v>202</v>
      </c>
      <c r="AQ80" s="167">
        <f t="shared" si="143"/>
        <v>157</v>
      </c>
      <c r="AR80" s="182">
        <f t="shared" si="133"/>
        <v>2024</v>
      </c>
      <c r="AS80" s="186">
        <f t="shared" si="134"/>
        <v>2032</v>
      </c>
      <c r="AT80" s="186">
        <f t="shared" si="135"/>
        <v>4056</v>
      </c>
      <c r="AU80" s="187">
        <f t="shared" si="136"/>
        <v>4056</v>
      </c>
      <c r="AV80" s="194">
        <f t="shared" si="137"/>
        <v>8772</v>
      </c>
      <c r="AW80" s="194">
        <f t="shared" si="137"/>
        <v>1331</v>
      </c>
      <c r="AX80" s="194">
        <f t="shared" si="137"/>
        <v>0</v>
      </c>
      <c r="AY80" s="194">
        <f t="shared" si="137"/>
        <v>720</v>
      </c>
      <c r="AZ80" s="194">
        <f t="shared" si="137"/>
        <v>79</v>
      </c>
      <c r="BA80" s="189">
        <f t="shared" si="121"/>
        <v>19.577831778673616</v>
      </c>
      <c r="BB80" s="189">
        <f t="shared" si="122"/>
        <v>43.358568479008945</v>
      </c>
      <c r="BC80" s="189">
        <f t="shared" si="123"/>
        <v>33.364573821134528</v>
      </c>
      <c r="BD80" s="189">
        <f t="shared" si="138"/>
        <v>8.4543325526932076</v>
      </c>
      <c r="BE80" s="189">
        <f t="shared" si="139"/>
        <v>28.192077761290008</v>
      </c>
      <c r="BF80" s="189">
        <f t="shared" si="124"/>
        <v>90.751640793485933</v>
      </c>
      <c r="BG80" s="190">
        <f t="shared" si="125"/>
        <v>15.173278613771091</v>
      </c>
      <c r="BU80" s="325">
        <f t="shared" si="140"/>
        <v>1161</v>
      </c>
      <c r="BV80" s="325">
        <f t="shared" si="141"/>
        <v>2895</v>
      </c>
    </row>
    <row r="81" spans="1:79" s="79" customFormat="1" ht="33.75" customHeight="1" thickBot="1" x14ac:dyDescent="0.3">
      <c r="A81" s="105">
        <v>4</v>
      </c>
      <c r="B81" s="109" t="s">
        <v>21</v>
      </c>
      <c r="C81" s="169">
        <v>1304830.4378308433</v>
      </c>
      <c r="D81" s="167">
        <f t="shared" si="117"/>
        <v>271</v>
      </c>
      <c r="E81" s="194">
        <f t="shared" si="117"/>
        <v>5</v>
      </c>
      <c r="F81" s="194">
        <f t="shared" ref="F81:P81" si="144">F10+F32+F48+F65</f>
        <v>2</v>
      </c>
      <c r="G81" s="194">
        <f t="shared" si="144"/>
        <v>1</v>
      </c>
      <c r="H81" s="194">
        <f t="shared" si="144"/>
        <v>1</v>
      </c>
      <c r="I81" s="167">
        <f t="shared" si="144"/>
        <v>2</v>
      </c>
      <c r="J81" s="192">
        <f t="shared" si="144"/>
        <v>282</v>
      </c>
      <c r="K81" s="167">
        <f t="shared" si="144"/>
        <v>1753</v>
      </c>
      <c r="L81" s="167">
        <f t="shared" si="144"/>
        <v>1</v>
      </c>
      <c r="M81" s="167">
        <f t="shared" si="144"/>
        <v>0</v>
      </c>
      <c r="N81" s="167">
        <f t="shared" si="144"/>
        <v>1</v>
      </c>
      <c r="O81" s="167">
        <f t="shared" si="144"/>
        <v>13</v>
      </c>
      <c r="P81" s="167">
        <f t="shared" si="144"/>
        <v>1</v>
      </c>
      <c r="Q81" s="177">
        <f t="shared" si="127"/>
        <v>1769</v>
      </c>
      <c r="R81" s="167">
        <f t="shared" si="128"/>
        <v>622</v>
      </c>
      <c r="S81" s="167">
        <f t="shared" si="128"/>
        <v>0</v>
      </c>
      <c r="T81" s="167">
        <f t="shared" si="128"/>
        <v>2</v>
      </c>
      <c r="U81" s="167">
        <f t="shared" si="128"/>
        <v>0</v>
      </c>
      <c r="V81" s="167">
        <f t="shared" si="128"/>
        <v>6</v>
      </c>
      <c r="W81" s="167">
        <f t="shared" si="128"/>
        <v>4</v>
      </c>
      <c r="X81" s="173">
        <f t="shared" si="129"/>
        <v>634</v>
      </c>
      <c r="Y81" s="131">
        <f t="shared" si="119"/>
        <v>2685</v>
      </c>
      <c r="Z81" s="278">
        <f t="shared" si="130"/>
        <v>2646</v>
      </c>
      <c r="AA81" s="278">
        <f t="shared" si="131"/>
        <v>39</v>
      </c>
      <c r="AB81" s="294">
        <f t="shared" ref="AB81:AQ81" si="145">AB10+AB32+AB48+AB65</f>
        <v>424</v>
      </c>
      <c r="AC81" s="167">
        <f t="shared" si="145"/>
        <v>286</v>
      </c>
      <c r="AD81" s="167">
        <f t="shared" si="145"/>
        <v>186</v>
      </c>
      <c r="AE81" s="167">
        <f t="shared" si="145"/>
        <v>197</v>
      </c>
      <c r="AF81" s="167">
        <f t="shared" si="145"/>
        <v>157</v>
      </c>
      <c r="AG81" s="167">
        <f t="shared" si="145"/>
        <v>295</v>
      </c>
      <c r="AH81" s="167">
        <f t="shared" si="145"/>
        <v>124</v>
      </c>
      <c r="AI81" s="167">
        <f t="shared" si="145"/>
        <v>256</v>
      </c>
      <c r="AJ81" s="167">
        <f t="shared" si="145"/>
        <v>79</v>
      </c>
      <c r="AK81" s="167">
        <f t="shared" si="145"/>
        <v>145</v>
      </c>
      <c r="AL81" s="167">
        <f t="shared" si="145"/>
        <v>80</v>
      </c>
      <c r="AM81" s="167">
        <f t="shared" si="145"/>
        <v>116</v>
      </c>
      <c r="AN81" s="167">
        <f t="shared" si="145"/>
        <v>63</v>
      </c>
      <c r="AO81" s="167">
        <f t="shared" si="145"/>
        <v>79</v>
      </c>
      <c r="AP81" s="167">
        <f t="shared" si="145"/>
        <v>99</v>
      </c>
      <c r="AQ81" s="167">
        <f t="shared" si="145"/>
        <v>66</v>
      </c>
      <c r="AR81" s="182">
        <f t="shared" si="133"/>
        <v>1212</v>
      </c>
      <c r="AS81" s="186">
        <f t="shared" si="134"/>
        <v>1440</v>
      </c>
      <c r="AT81" s="186">
        <f t="shared" si="135"/>
        <v>2652</v>
      </c>
      <c r="AU81" s="187">
        <f t="shared" si="136"/>
        <v>2652</v>
      </c>
      <c r="AV81" s="194">
        <f t="shared" si="137"/>
        <v>4409</v>
      </c>
      <c r="AW81" s="194">
        <f t="shared" si="137"/>
        <v>366</v>
      </c>
      <c r="AX81" s="194">
        <f t="shared" si="137"/>
        <v>1537</v>
      </c>
      <c r="AY81" s="194">
        <f t="shared" si="137"/>
        <v>704</v>
      </c>
      <c r="AZ81" s="194">
        <f t="shared" si="137"/>
        <v>11</v>
      </c>
      <c r="BA81" s="189">
        <f t="shared" si="121"/>
        <v>14.689009476610179</v>
      </c>
      <c r="BB81" s="189">
        <f t="shared" si="122"/>
        <v>13.456850316918576</v>
      </c>
      <c r="BC81" s="189">
        <f t="shared" si="123"/>
        <v>74.72235255493004</v>
      </c>
      <c r="BD81" s="189">
        <f t="shared" si="138"/>
        <v>1.4525139664804469</v>
      </c>
      <c r="BE81" s="189">
        <f t="shared" si="139"/>
        <v>21.152173646318658</v>
      </c>
      <c r="BF81" s="189">
        <f t="shared" si="124"/>
        <v>203.2447989494097</v>
      </c>
      <c r="BG81" s="190">
        <f t="shared" si="125"/>
        <v>8.301202086640961</v>
      </c>
      <c r="BS81" s="330"/>
      <c r="BT81" s="330"/>
      <c r="BU81" s="325">
        <f t="shared" si="140"/>
        <v>1093</v>
      </c>
      <c r="BV81" s="325">
        <f t="shared" si="141"/>
        <v>1559</v>
      </c>
    </row>
    <row r="82" spans="1:79" ht="33.75" customHeight="1" thickBot="1" x14ac:dyDescent="0.3">
      <c r="A82" s="50">
        <v>5</v>
      </c>
      <c r="B82" s="108" t="s">
        <v>71</v>
      </c>
      <c r="C82" s="169">
        <v>25766205.839804299</v>
      </c>
      <c r="D82" s="167">
        <f t="shared" si="117"/>
        <v>12556</v>
      </c>
      <c r="E82" s="194">
        <f t="shared" si="117"/>
        <v>1209</v>
      </c>
      <c r="F82" s="194">
        <f t="shared" ref="F82:P82" si="146">F11+F33+F49+F66</f>
        <v>148</v>
      </c>
      <c r="G82" s="194">
        <f t="shared" si="146"/>
        <v>41</v>
      </c>
      <c r="H82" s="194">
        <f>H11+H33+H49+H66</f>
        <v>22</v>
      </c>
      <c r="I82" s="167">
        <f t="shared" si="146"/>
        <v>8</v>
      </c>
      <c r="J82" s="192">
        <f t="shared" si="146"/>
        <v>13984</v>
      </c>
      <c r="K82" s="167">
        <f t="shared" si="146"/>
        <v>12956</v>
      </c>
      <c r="L82" s="167">
        <f t="shared" si="146"/>
        <v>141</v>
      </c>
      <c r="M82" s="167">
        <f t="shared" si="146"/>
        <v>3</v>
      </c>
      <c r="N82" s="167">
        <f t="shared" si="146"/>
        <v>6</v>
      </c>
      <c r="O82" s="167">
        <f t="shared" si="146"/>
        <v>24</v>
      </c>
      <c r="P82" s="167">
        <f t="shared" si="146"/>
        <v>0</v>
      </c>
      <c r="Q82" s="177">
        <f t="shared" si="127"/>
        <v>13130</v>
      </c>
      <c r="R82" s="167">
        <f t="shared" si="128"/>
        <v>15588</v>
      </c>
      <c r="S82" s="167">
        <f t="shared" si="128"/>
        <v>142</v>
      </c>
      <c r="T82" s="167">
        <f t="shared" si="128"/>
        <v>5</v>
      </c>
      <c r="U82" s="167">
        <f t="shared" si="128"/>
        <v>5</v>
      </c>
      <c r="V82" s="167">
        <f t="shared" si="128"/>
        <v>24</v>
      </c>
      <c r="W82" s="167">
        <f t="shared" si="128"/>
        <v>1</v>
      </c>
      <c r="X82" s="173">
        <f t="shared" si="129"/>
        <v>15765</v>
      </c>
      <c r="Y82" s="131">
        <f t="shared" si="119"/>
        <v>42879</v>
      </c>
      <c r="Z82" s="278">
        <f t="shared" si="130"/>
        <v>41100</v>
      </c>
      <c r="AA82" s="278">
        <f t="shared" si="131"/>
        <v>1779</v>
      </c>
      <c r="AB82" s="294">
        <f t="shared" ref="AB82:AQ82" si="147">AB11+AB33+AB49+AB66</f>
        <v>3435</v>
      </c>
      <c r="AC82" s="167">
        <f t="shared" si="147"/>
        <v>2271</v>
      </c>
      <c r="AD82" s="167">
        <f t="shared" si="147"/>
        <v>3430</v>
      </c>
      <c r="AE82" s="167">
        <f t="shared" si="147"/>
        <v>3512</v>
      </c>
      <c r="AF82" s="167">
        <f t="shared" si="147"/>
        <v>3920</v>
      </c>
      <c r="AG82" s="167">
        <f t="shared" si="147"/>
        <v>5033</v>
      </c>
      <c r="AH82" s="167">
        <f t="shared" si="147"/>
        <v>2566</v>
      </c>
      <c r="AI82" s="167">
        <f t="shared" si="147"/>
        <v>3068</v>
      </c>
      <c r="AJ82" s="167">
        <f t="shared" si="147"/>
        <v>1882</v>
      </c>
      <c r="AK82" s="167">
        <f t="shared" si="147"/>
        <v>2136</v>
      </c>
      <c r="AL82" s="167">
        <f t="shared" si="147"/>
        <v>1818</v>
      </c>
      <c r="AM82" s="167">
        <f t="shared" si="147"/>
        <v>2048</v>
      </c>
      <c r="AN82" s="167">
        <f t="shared" si="147"/>
        <v>1894</v>
      </c>
      <c r="AO82" s="167">
        <f t="shared" si="147"/>
        <v>1761</v>
      </c>
      <c r="AP82" s="167">
        <f t="shared" si="147"/>
        <v>2265</v>
      </c>
      <c r="AQ82" s="167">
        <f t="shared" si="147"/>
        <v>1553</v>
      </c>
      <c r="AR82" s="182">
        <f t="shared" si="133"/>
        <v>21210</v>
      </c>
      <c r="AS82" s="186">
        <f t="shared" si="134"/>
        <v>21382</v>
      </c>
      <c r="AT82" s="186">
        <f t="shared" si="135"/>
        <v>42592</v>
      </c>
      <c r="AU82" s="187">
        <f t="shared" si="136"/>
        <v>42592</v>
      </c>
      <c r="AV82" s="194">
        <f t="shared" si="137"/>
        <v>14703</v>
      </c>
      <c r="AW82" s="194">
        <f t="shared" si="137"/>
        <v>7718</v>
      </c>
      <c r="AX82" s="194">
        <f t="shared" si="137"/>
        <v>1233</v>
      </c>
      <c r="AY82" s="194">
        <f t="shared" si="137"/>
        <v>4711</v>
      </c>
      <c r="AZ82" s="194">
        <f t="shared" si="137"/>
        <v>223</v>
      </c>
      <c r="BA82" s="189">
        <f t="shared" si="121"/>
        <v>37.099089548569637</v>
      </c>
      <c r="BB82" s="189">
        <f t="shared" si="122"/>
        <v>50.767131371247331</v>
      </c>
      <c r="BC82" s="189">
        <f t="shared" si="123"/>
        <v>60.772717670451925</v>
      </c>
      <c r="BD82" s="189">
        <f t="shared" si="138"/>
        <v>4.1488840691247457</v>
      </c>
      <c r="BE82" s="189">
        <f t="shared" si="139"/>
        <v>53.422688949940287</v>
      </c>
      <c r="BF82" s="189">
        <f t="shared" si="124"/>
        <v>165.30179206362925</v>
      </c>
      <c r="BG82" s="190">
        <f t="shared" si="125"/>
        <v>52.492688566959124</v>
      </c>
      <c r="BU82" s="325">
        <f t="shared" si="140"/>
        <v>12648</v>
      </c>
      <c r="BV82" s="325">
        <f t="shared" si="141"/>
        <v>29944</v>
      </c>
      <c r="BY82" s="17" t="s">
        <v>101</v>
      </c>
      <c r="BZ82" s="17"/>
      <c r="CA82" s="17">
        <f>(E86+F86+G86+H86+L86+M86+N86+O86+S86+T86+U86+V86)</f>
        <v>24188</v>
      </c>
    </row>
    <row r="83" spans="1:79" ht="33.75" customHeight="1" thickBot="1" x14ac:dyDescent="0.3">
      <c r="A83" s="50">
        <v>6</v>
      </c>
      <c r="B83" s="108" t="s">
        <v>22</v>
      </c>
      <c r="C83" s="169">
        <v>97907442.930028051</v>
      </c>
      <c r="D83" s="167">
        <f>D12+D34+D50+D67</f>
        <v>79970</v>
      </c>
      <c r="E83" s="194">
        <f>E12+E34+E50+E67</f>
        <v>5465</v>
      </c>
      <c r="F83" s="194">
        <f t="shared" ref="F83:P83" si="148">F12+F34+F50+F67</f>
        <v>492</v>
      </c>
      <c r="G83" s="194">
        <f t="shared" si="148"/>
        <v>650</v>
      </c>
      <c r="H83" s="194">
        <f t="shared" si="148"/>
        <v>533</v>
      </c>
      <c r="I83" s="167">
        <f t="shared" si="148"/>
        <v>73</v>
      </c>
      <c r="J83" s="192">
        <f>J12+J34+J50+J67</f>
        <v>87183</v>
      </c>
      <c r="K83" s="167">
        <f t="shared" si="148"/>
        <v>95549</v>
      </c>
      <c r="L83" s="167">
        <f t="shared" si="148"/>
        <v>2655</v>
      </c>
      <c r="M83" s="167">
        <f t="shared" si="148"/>
        <v>104</v>
      </c>
      <c r="N83" s="167">
        <f t="shared" si="148"/>
        <v>327</v>
      </c>
      <c r="O83" s="167">
        <f t="shared" si="148"/>
        <v>567</v>
      </c>
      <c r="P83" s="167">
        <f t="shared" si="148"/>
        <v>90</v>
      </c>
      <c r="Q83" s="177">
        <f t="shared" si="127"/>
        <v>99292</v>
      </c>
      <c r="R83" s="167">
        <f t="shared" si="128"/>
        <v>35601</v>
      </c>
      <c r="S83" s="167">
        <f t="shared" si="128"/>
        <v>640</v>
      </c>
      <c r="T83" s="167">
        <f t="shared" si="128"/>
        <v>45</v>
      </c>
      <c r="U83" s="167">
        <f t="shared" si="128"/>
        <v>90</v>
      </c>
      <c r="V83" s="167">
        <f t="shared" si="128"/>
        <v>331</v>
      </c>
      <c r="W83" s="167">
        <f t="shared" si="128"/>
        <v>37</v>
      </c>
      <c r="X83" s="173">
        <f t="shared" si="129"/>
        <v>36744</v>
      </c>
      <c r="Y83" s="131">
        <f t="shared" si="119"/>
        <v>223219</v>
      </c>
      <c r="Z83" s="278">
        <f t="shared" si="130"/>
        <v>211120</v>
      </c>
      <c r="AA83" s="278">
        <f t="shared" si="131"/>
        <v>12099</v>
      </c>
      <c r="AB83" s="294">
        <f>AB12+AB34+AB50+AB67</f>
        <v>1766</v>
      </c>
      <c r="AC83" s="167">
        <f t="shared" ref="AC83:AQ83" si="149">AC12+AC34+AC50+AC67</f>
        <v>1302</v>
      </c>
      <c r="AD83" s="167">
        <f t="shared" si="149"/>
        <v>5127</v>
      </c>
      <c r="AE83" s="167">
        <f t="shared" si="149"/>
        <v>7439</v>
      </c>
      <c r="AF83" s="167">
        <f t="shared" si="149"/>
        <v>19767</v>
      </c>
      <c r="AG83" s="167">
        <f t="shared" si="149"/>
        <v>24009</v>
      </c>
      <c r="AH83" s="167">
        <f t="shared" si="149"/>
        <v>18413</v>
      </c>
      <c r="AI83" s="167">
        <f t="shared" si="149"/>
        <v>19504</v>
      </c>
      <c r="AJ83" s="167">
        <f t="shared" si="149"/>
        <v>17378</v>
      </c>
      <c r="AK83" s="167">
        <f t="shared" si="149"/>
        <v>17057</v>
      </c>
      <c r="AL83" s="167">
        <f t="shared" si="149"/>
        <v>18884</v>
      </c>
      <c r="AM83" s="167">
        <f t="shared" si="149"/>
        <v>15426</v>
      </c>
      <c r="AN83" s="167">
        <f t="shared" si="149"/>
        <v>16157</v>
      </c>
      <c r="AO83" s="167">
        <f t="shared" si="149"/>
        <v>12067</v>
      </c>
      <c r="AP83" s="167">
        <f t="shared" si="149"/>
        <v>15892</v>
      </c>
      <c r="AQ83" s="167">
        <f t="shared" si="149"/>
        <v>9692</v>
      </c>
      <c r="AR83" s="182">
        <f t="shared" si="133"/>
        <v>113384</v>
      </c>
      <c r="AS83" s="186">
        <f t="shared" si="134"/>
        <v>106496</v>
      </c>
      <c r="AT83" s="186">
        <f t="shared" si="135"/>
        <v>219880</v>
      </c>
      <c r="AU83" s="187">
        <f t="shared" si="136"/>
        <v>219880</v>
      </c>
      <c r="AV83" s="194">
        <f t="shared" si="137"/>
        <v>706925</v>
      </c>
      <c r="AW83" s="194">
        <f t="shared" si="137"/>
        <v>92016</v>
      </c>
      <c r="AX83" s="194">
        <f t="shared" si="137"/>
        <v>179291</v>
      </c>
      <c r="AY83" s="194">
        <f t="shared" si="137"/>
        <v>95668</v>
      </c>
      <c r="AZ83" s="194">
        <f t="shared" si="137"/>
        <v>1409</v>
      </c>
      <c r="BA83" s="189">
        <f t="shared" si="121"/>
        <v>60.597906896120904</v>
      </c>
      <c r="BB83" s="189">
        <f t="shared" si="122"/>
        <v>45.815793001742861</v>
      </c>
      <c r="BC83" s="189">
        <f t="shared" si="123"/>
        <v>82.565975450804757</v>
      </c>
      <c r="BD83" s="189">
        <f t="shared" si="138"/>
        <v>5.4202375245834808</v>
      </c>
      <c r="BE83" s="189">
        <f t="shared" si="139"/>
        <v>87.260985930414108</v>
      </c>
      <c r="BF83" s="189">
        <f t="shared" si="124"/>
        <v>224.57945322618897</v>
      </c>
      <c r="BG83" s="190">
        <f t="shared" si="125"/>
        <v>13.016373731301057</v>
      </c>
      <c r="BU83" s="325">
        <f t="shared" si="140"/>
        <v>15634</v>
      </c>
      <c r="BV83" s="325">
        <f t="shared" si="141"/>
        <v>204246</v>
      </c>
      <c r="BY83" s="17" t="s">
        <v>100</v>
      </c>
      <c r="BZ83" s="17"/>
      <c r="CA83" s="17">
        <f>SUM(D86,I86,K86,P86,R86,W86)</f>
        <v>344709</v>
      </c>
    </row>
    <row r="84" spans="1:79" ht="33.75" customHeight="1" thickBot="1" x14ac:dyDescent="0.3">
      <c r="A84" s="50">
        <v>7</v>
      </c>
      <c r="B84" s="108" t="s">
        <v>23</v>
      </c>
      <c r="C84" s="169">
        <v>44812325.896799996</v>
      </c>
      <c r="D84" s="167">
        <f t="shared" si="117"/>
        <v>28682</v>
      </c>
      <c r="E84" s="167">
        <f t="shared" si="117"/>
        <v>2702</v>
      </c>
      <c r="F84" s="167">
        <f t="shared" ref="F84:P85" si="150">F13+F35+F51+F68</f>
        <v>552</v>
      </c>
      <c r="G84" s="167">
        <f t="shared" si="150"/>
        <v>395</v>
      </c>
      <c r="H84" s="167">
        <f t="shared" si="150"/>
        <v>2200</v>
      </c>
      <c r="I84" s="167">
        <f t="shared" si="150"/>
        <v>19</v>
      </c>
      <c r="J84" s="192">
        <f t="shared" si="150"/>
        <v>34550</v>
      </c>
      <c r="K84" s="167">
        <f t="shared" si="150"/>
        <v>27875</v>
      </c>
      <c r="L84" s="167">
        <f t="shared" si="150"/>
        <v>566</v>
      </c>
      <c r="M84" s="167">
        <f t="shared" si="150"/>
        <v>14</v>
      </c>
      <c r="N84" s="167">
        <f t="shared" si="150"/>
        <v>110</v>
      </c>
      <c r="O84" s="167">
        <f t="shared" si="150"/>
        <v>1773</v>
      </c>
      <c r="P84" s="167">
        <f t="shared" si="150"/>
        <v>14</v>
      </c>
      <c r="Q84" s="177">
        <f t="shared" si="127"/>
        <v>30352</v>
      </c>
      <c r="R84" s="167">
        <f t="shared" si="128"/>
        <v>11674</v>
      </c>
      <c r="S84" s="167">
        <f t="shared" si="128"/>
        <v>269</v>
      </c>
      <c r="T84" s="167">
        <f t="shared" si="128"/>
        <v>8</v>
      </c>
      <c r="U84" s="167">
        <f t="shared" si="128"/>
        <v>32</v>
      </c>
      <c r="V84" s="167">
        <f t="shared" si="128"/>
        <v>498</v>
      </c>
      <c r="W84" s="167">
        <f t="shared" si="128"/>
        <v>9</v>
      </c>
      <c r="X84" s="173">
        <f t="shared" si="129"/>
        <v>12490</v>
      </c>
      <c r="Y84" s="131">
        <f t="shared" si="119"/>
        <v>77392</v>
      </c>
      <c r="Z84" s="278">
        <f t="shared" si="130"/>
        <v>68231</v>
      </c>
      <c r="AA84" s="278">
        <f t="shared" si="131"/>
        <v>9161</v>
      </c>
      <c r="AB84" s="294">
        <f t="shared" ref="AB84:AQ84" si="151">AB13+AB35+AB51+AB68</f>
        <v>3114</v>
      </c>
      <c r="AC84" s="167">
        <f t="shared" si="151"/>
        <v>2719</v>
      </c>
      <c r="AD84" s="167">
        <f t="shared" si="151"/>
        <v>2657</v>
      </c>
      <c r="AE84" s="167">
        <f t="shared" si="151"/>
        <v>3322</v>
      </c>
      <c r="AF84" s="167">
        <f t="shared" si="151"/>
        <v>7202</v>
      </c>
      <c r="AG84" s="167">
        <f t="shared" si="151"/>
        <v>8600</v>
      </c>
      <c r="AH84" s="167">
        <f t="shared" si="151"/>
        <v>6256</v>
      </c>
      <c r="AI84" s="167">
        <f t="shared" si="151"/>
        <v>6221</v>
      </c>
      <c r="AJ84" s="167">
        <f t="shared" si="151"/>
        <v>5053</v>
      </c>
      <c r="AK84" s="167">
        <f t="shared" si="151"/>
        <v>4591</v>
      </c>
      <c r="AL84" s="167">
        <f t="shared" si="151"/>
        <v>5317</v>
      </c>
      <c r="AM84" s="167">
        <f t="shared" si="151"/>
        <v>3651</v>
      </c>
      <c r="AN84" s="167">
        <f t="shared" si="151"/>
        <v>4701</v>
      </c>
      <c r="AO84" s="167">
        <f t="shared" si="151"/>
        <v>2783</v>
      </c>
      <c r="AP84" s="167">
        <f t="shared" si="151"/>
        <v>3632</v>
      </c>
      <c r="AQ84" s="167">
        <f t="shared" si="151"/>
        <v>1949</v>
      </c>
      <c r="AR84" s="182">
        <f t="shared" si="133"/>
        <v>37932</v>
      </c>
      <c r="AS84" s="186">
        <f t="shared" si="134"/>
        <v>33836</v>
      </c>
      <c r="AT84" s="186">
        <f t="shared" si="135"/>
        <v>71768</v>
      </c>
      <c r="AU84" s="187">
        <f t="shared" si="136"/>
        <v>71768</v>
      </c>
      <c r="AV84" s="194">
        <f t="shared" si="137"/>
        <v>273640</v>
      </c>
      <c r="AW84" s="194">
        <f t="shared" si="137"/>
        <v>27345</v>
      </c>
      <c r="AX84" s="194">
        <f t="shared" si="137"/>
        <v>98964</v>
      </c>
      <c r="AY84" s="194">
        <f t="shared" si="137"/>
        <v>16341</v>
      </c>
      <c r="AZ84" s="194">
        <f t="shared" si="137"/>
        <v>940</v>
      </c>
      <c r="BA84" s="189">
        <f t="shared" si="121"/>
        <v>48.634932484057387</v>
      </c>
      <c r="BB84" s="189">
        <f t="shared" si="122"/>
        <v>48.355982866475614</v>
      </c>
      <c r="BC84" s="189">
        <f t="shared" si="123"/>
        <v>58.87954617310146</v>
      </c>
      <c r="BD84" s="189">
        <f t="shared" si="138"/>
        <v>11.83714078974571</v>
      </c>
      <c r="BE84" s="189">
        <f t="shared" si="139"/>
        <v>70.03430277704264</v>
      </c>
      <c r="BF84" s="189">
        <f t="shared" si="124"/>
        <v>160.15236559083598</v>
      </c>
      <c r="BG84" s="190">
        <f t="shared" si="125"/>
        <v>9.9930565706768011</v>
      </c>
      <c r="BU84" s="325">
        <f t="shared" si="140"/>
        <v>11812</v>
      </c>
      <c r="BV84" s="325">
        <f t="shared" si="141"/>
        <v>59956</v>
      </c>
      <c r="BY84" s="17" t="s">
        <v>99</v>
      </c>
      <c r="BZ84" s="17"/>
      <c r="CA84" s="17">
        <f>SUM(CA82:CA83)</f>
        <v>368897</v>
      </c>
    </row>
    <row r="85" spans="1:79" ht="33.75" customHeight="1" thickBot="1" x14ac:dyDescent="0.3">
      <c r="A85" s="106">
        <v>8</v>
      </c>
      <c r="B85" s="110" t="s">
        <v>24</v>
      </c>
      <c r="C85" s="171">
        <v>1175585.0385543455</v>
      </c>
      <c r="D85" s="167">
        <f t="shared" si="117"/>
        <v>520</v>
      </c>
      <c r="E85" s="167">
        <f t="shared" si="117"/>
        <v>42</v>
      </c>
      <c r="F85" s="167">
        <f t="shared" si="150"/>
        <v>1</v>
      </c>
      <c r="G85" s="167">
        <f t="shared" si="150"/>
        <v>3</v>
      </c>
      <c r="H85" s="167">
        <f t="shared" si="150"/>
        <v>4</v>
      </c>
      <c r="I85" s="167">
        <f t="shared" si="150"/>
        <v>2</v>
      </c>
      <c r="J85" s="192">
        <f t="shared" ref="J85" si="152">J14+J36+J52+J69</f>
        <v>572</v>
      </c>
      <c r="K85" s="167">
        <f>K14+K36+K52+K69</f>
        <v>544</v>
      </c>
      <c r="L85" s="167">
        <f t="shared" ref="L85:P85" si="153">L14+L36+L52+L69</f>
        <v>37</v>
      </c>
      <c r="M85" s="167">
        <f t="shared" si="153"/>
        <v>2</v>
      </c>
      <c r="N85" s="167">
        <f t="shared" si="153"/>
        <v>5</v>
      </c>
      <c r="O85" s="167">
        <f t="shared" si="153"/>
        <v>16</v>
      </c>
      <c r="P85" s="167">
        <f t="shared" si="153"/>
        <v>5</v>
      </c>
      <c r="Q85" s="178">
        <f t="shared" si="127"/>
        <v>609</v>
      </c>
      <c r="R85" s="167">
        <f t="shared" si="128"/>
        <v>951</v>
      </c>
      <c r="S85" s="167">
        <f t="shared" si="128"/>
        <v>19</v>
      </c>
      <c r="T85" s="167">
        <f t="shared" si="128"/>
        <v>2</v>
      </c>
      <c r="U85" s="167">
        <f t="shared" si="128"/>
        <v>10</v>
      </c>
      <c r="V85" s="167">
        <f t="shared" si="128"/>
        <v>39</v>
      </c>
      <c r="W85" s="167">
        <f t="shared" si="128"/>
        <v>3</v>
      </c>
      <c r="X85" s="174">
        <f t="shared" si="129"/>
        <v>1024</v>
      </c>
      <c r="Y85" s="131">
        <f t="shared" si="119"/>
        <v>2205</v>
      </c>
      <c r="Z85" s="293">
        <f t="shared" si="130"/>
        <v>2015</v>
      </c>
      <c r="AA85" s="293">
        <f t="shared" si="131"/>
        <v>190</v>
      </c>
      <c r="AB85" s="294">
        <f>AB14+AB36+AB52+AB69</f>
        <v>42</v>
      </c>
      <c r="AC85" s="294">
        <f t="shared" ref="AC85:AQ85" si="154">AC14+AC36+AC52+AC69</f>
        <v>17</v>
      </c>
      <c r="AD85" s="294">
        <f t="shared" si="154"/>
        <v>54</v>
      </c>
      <c r="AE85" s="294">
        <f t="shared" si="154"/>
        <v>98</v>
      </c>
      <c r="AF85" s="294">
        <f t="shared" si="154"/>
        <v>265</v>
      </c>
      <c r="AG85" s="294">
        <f t="shared" si="154"/>
        <v>294</v>
      </c>
      <c r="AH85" s="294">
        <f t="shared" si="154"/>
        <v>200</v>
      </c>
      <c r="AI85" s="294">
        <f t="shared" si="154"/>
        <v>206</v>
      </c>
      <c r="AJ85" s="294">
        <f t="shared" si="154"/>
        <v>138</v>
      </c>
      <c r="AK85" s="294">
        <f t="shared" si="154"/>
        <v>135</v>
      </c>
      <c r="AL85" s="294">
        <f t="shared" si="154"/>
        <v>157</v>
      </c>
      <c r="AM85" s="294">
        <f t="shared" si="154"/>
        <v>119</v>
      </c>
      <c r="AN85" s="294">
        <f t="shared" si="154"/>
        <v>107</v>
      </c>
      <c r="AO85" s="294">
        <f t="shared" si="154"/>
        <v>90</v>
      </c>
      <c r="AP85" s="294">
        <f t="shared" si="154"/>
        <v>117</v>
      </c>
      <c r="AQ85" s="294">
        <f t="shared" si="154"/>
        <v>74</v>
      </c>
      <c r="AR85" s="183">
        <f t="shared" si="133"/>
        <v>1080</v>
      </c>
      <c r="AS85" s="186">
        <f t="shared" si="134"/>
        <v>1033</v>
      </c>
      <c r="AT85" s="186">
        <f t="shared" si="135"/>
        <v>2113</v>
      </c>
      <c r="AU85" s="187">
        <f>SUM(D85:E85,K85:L85,R85:S85)</f>
        <v>2113</v>
      </c>
      <c r="AV85" s="194">
        <f t="shared" si="137"/>
        <v>7763</v>
      </c>
      <c r="AW85" s="194">
        <f t="shared" si="137"/>
        <v>597</v>
      </c>
      <c r="AX85" s="194">
        <f t="shared" si="137"/>
        <v>479</v>
      </c>
      <c r="AY85" s="194">
        <f t="shared" si="137"/>
        <v>422</v>
      </c>
      <c r="AZ85" s="194">
        <f t="shared" si="137"/>
        <v>93</v>
      </c>
      <c r="BA85" s="189">
        <f t="shared" si="121"/>
        <v>33.198600269506223</v>
      </c>
      <c r="BB85" s="189">
        <f t="shared" si="122"/>
        <v>47.586790855207454</v>
      </c>
      <c r="BC85" s="189">
        <f t="shared" si="123"/>
        <v>66.080990299895319</v>
      </c>
      <c r="BD85" s="189">
        <f t="shared" si="138"/>
        <v>8.616780045351474</v>
      </c>
      <c r="BE85" s="189">
        <f t="shared" si="139"/>
        <v>47.805984388088959</v>
      </c>
      <c r="BF85" s="189">
        <f t="shared" si="124"/>
        <v>179.74029361571525</v>
      </c>
      <c r="BG85" s="190">
        <f t="shared" si="125"/>
        <v>7.6903259049336592</v>
      </c>
      <c r="BU85" s="325">
        <f t="shared" si="140"/>
        <v>211</v>
      </c>
      <c r="BV85" s="325">
        <f t="shared" si="141"/>
        <v>1902</v>
      </c>
    </row>
    <row r="86" spans="1:79" ht="50.25" customHeight="1" thickBot="1" x14ac:dyDescent="0.3">
      <c r="A86" s="342" t="s">
        <v>17</v>
      </c>
      <c r="B86" s="342"/>
      <c r="C86" s="118">
        <f t="shared" ref="C86" si="155">SUM(C78:C85)</f>
        <v>190944506.38082883</v>
      </c>
      <c r="D86" s="165">
        <f t="shared" ref="D86:I86" si="156">SUM(D78:D85)</f>
        <v>128806</v>
      </c>
      <c r="E86" s="165">
        <f t="shared" si="156"/>
        <v>9896</v>
      </c>
      <c r="F86" s="165">
        <f t="shared" si="156"/>
        <v>1283</v>
      </c>
      <c r="G86" s="165">
        <f t="shared" si="156"/>
        <v>1116</v>
      </c>
      <c r="H86" s="165">
        <f t="shared" si="156"/>
        <v>2946</v>
      </c>
      <c r="I86" s="165">
        <f t="shared" si="156"/>
        <v>116</v>
      </c>
      <c r="J86" s="191">
        <f>D86+E86+F86+G86+H86+I86</f>
        <v>144163</v>
      </c>
      <c r="K86" s="165">
        <f t="shared" ref="K86:P86" si="157">SUM(K78:K85)</f>
        <v>145942</v>
      </c>
      <c r="L86" s="165">
        <f t="shared" si="157"/>
        <v>3503</v>
      </c>
      <c r="M86" s="165">
        <f t="shared" si="157"/>
        <v>124</v>
      </c>
      <c r="N86" s="165">
        <f t="shared" si="157"/>
        <v>453</v>
      </c>
      <c r="O86" s="165">
        <f t="shared" si="157"/>
        <v>2544</v>
      </c>
      <c r="P86" s="165">
        <f t="shared" si="157"/>
        <v>116</v>
      </c>
      <c r="Q86" s="117">
        <f>SUM(K86:P86)</f>
        <v>152682</v>
      </c>
      <c r="R86" s="165">
        <f t="shared" ref="R86:W86" si="158">SUM(R78:R85)</f>
        <v>69665</v>
      </c>
      <c r="S86" s="165">
        <f t="shared" si="158"/>
        <v>1116</v>
      </c>
      <c r="T86" s="165">
        <f t="shared" si="158"/>
        <v>73</v>
      </c>
      <c r="U86" s="165">
        <f t="shared" si="158"/>
        <v>137</v>
      </c>
      <c r="V86" s="165">
        <f t="shared" si="158"/>
        <v>997</v>
      </c>
      <c r="W86" s="165">
        <f t="shared" si="158"/>
        <v>64</v>
      </c>
      <c r="X86" s="117">
        <f>SUM(R86:W86)</f>
        <v>72052</v>
      </c>
      <c r="Y86" s="318">
        <f t="shared" si="119"/>
        <v>368897</v>
      </c>
      <c r="Z86" s="280">
        <f t="shared" si="130"/>
        <v>344413</v>
      </c>
      <c r="AA86" s="280">
        <f t="shared" si="131"/>
        <v>24484</v>
      </c>
      <c r="AB86" s="165">
        <f>SUM(AB78:AB85)</f>
        <v>9654</v>
      </c>
      <c r="AC86" s="165">
        <f t="shared" ref="AC86:AP86" si="159">SUM(AC78:AC85)</f>
        <v>7226</v>
      </c>
      <c r="AD86" s="165">
        <f t="shared" si="159"/>
        <v>12111</v>
      </c>
      <c r="AE86" s="165">
        <f t="shared" si="159"/>
        <v>15382</v>
      </c>
      <c r="AF86" s="165">
        <f t="shared" si="159"/>
        <v>32843</v>
      </c>
      <c r="AG86" s="165">
        <f>SUM(AG78:AG85)</f>
        <v>40295</v>
      </c>
      <c r="AH86" s="165">
        <f t="shared" si="159"/>
        <v>28958</v>
      </c>
      <c r="AI86" s="165">
        <f t="shared" si="159"/>
        <v>30960</v>
      </c>
      <c r="AJ86" s="165">
        <f t="shared" si="159"/>
        <v>25484</v>
      </c>
      <c r="AK86" s="165">
        <f t="shared" si="159"/>
        <v>25453</v>
      </c>
      <c r="AL86" s="165">
        <f t="shared" si="159"/>
        <v>27375</v>
      </c>
      <c r="AM86" s="165">
        <f>SUM(AM78:AM85)</f>
        <v>22692</v>
      </c>
      <c r="AN86" s="165">
        <f t="shared" si="159"/>
        <v>24222</v>
      </c>
      <c r="AO86" s="165">
        <f t="shared" si="159"/>
        <v>18113</v>
      </c>
      <c r="AP86" s="165">
        <f t="shared" si="159"/>
        <v>23635</v>
      </c>
      <c r="AQ86" s="165">
        <f>SUM(AQ78:AQ85)</f>
        <v>14525</v>
      </c>
      <c r="AR86" s="137">
        <f>AP86+AN86+AL86+AJ86+AH86+AF86+AD86+AB86</f>
        <v>184282</v>
      </c>
      <c r="AS86" s="131">
        <f t="shared" si="134"/>
        <v>174646</v>
      </c>
      <c r="AT86" s="131">
        <f t="shared" si="135"/>
        <v>358928</v>
      </c>
      <c r="AU86" s="319">
        <f t="shared" si="136"/>
        <v>358928</v>
      </c>
      <c r="AV86" s="165">
        <f>SUM(AV78:AV85)</f>
        <v>1087088</v>
      </c>
      <c r="AW86" s="166">
        <f>SUM(AW78:AW85)</f>
        <v>135675</v>
      </c>
      <c r="AX86" s="166">
        <f>SUM(AX78:AX85)</f>
        <v>1467350</v>
      </c>
      <c r="AY86" s="166">
        <f>SUM(AY78:AY85)</f>
        <v>152725</v>
      </c>
      <c r="AZ86" s="166">
        <f>SUM(AZ78:AZ85)</f>
        <v>3450</v>
      </c>
      <c r="BA86" s="188">
        <f t="shared" si="121"/>
        <v>50.444411917893284</v>
      </c>
      <c r="BB86" s="122">
        <f t="shared" si="122"/>
        <v>46.725395408378112</v>
      </c>
      <c r="BC86" s="123">
        <f t="shared" si="123"/>
        <v>69.108468230149967</v>
      </c>
      <c r="BD86" s="124">
        <f>CA82/Y86*100</f>
        <v>6.5568437802421817</v>
      </c>
      <c r="BE86" s="121">
        <f t="shared" si="139"/>
        <v>72.639953161766343</v>
      </c>
      <c r="BF86" s="121">
        <f t="shared" si="124"/>
        <v>187.9750335860079</v>
      </c>
      <c r="BG86" s="125">
        <f t="shared" si="125"/>
        <v>12.480590347791532</v>
      </c>
      <c r="BU86" s="325">
        <f>SUM(AB86:AE86)</f>
        <v>44373</v>
      </c>
      <c r="BV86" s="325">
        <f t="shared" ref="BV86" si="160">SUM(AF86:AQ86)</f>
        <v>314555</v>
      </c>
      <c r="CA86" s="17"/>
    </row>
    <row r="88" spans="1:79" ht="15.75" x14ac:dyDescent="0.25">
      <c r="S88" s="295">
        <f>SUM(E86+L86+S86)*100/Y86</f>
        <v>3.9347026405744692</v>
      </c>
      <c r="T88" s="295">
        <f t="shared" ref="T88:V88" si="161">SUM(F86+M86+T86)*100/Z86</f>
        <v>0.4297166483262827</v>
      </c>
      <c r="U88" s="295">
        <f t="shared" si="161"/>
        <v>6.9678157163862116</v>
      </c>
      <c r="V88" s="295">
        <f t="shared" si="161"/>
        <v>67.194945100476488</v>
      </c>
      <c r="AA88" s="299">
        <f>AA86+AA37</f>
        <v>30075</v>
      </c>
      <c r="AX88">
        <f>AY86/AX86</f>
        <v>0.10408218898013426</v>
      </c>
    </row>
    <row r="89" spans="1:79" x14ac:dyDescent="0.25">
      <c r="F89">
        <v>138702</v>
      </c>
      <c r="G89" s="295">
        <f>F89*100/Y86</f>
        <v>37.599113031550814</v>
      </c>
      <c r="I89">
        <v>6487</v>
      </c>
      <c r="J89" s="295">
        <f>I89*100/Y86</f>
        <v>1.7584854308926341</v>
      </c>
      <c r="W89" s="326">
        <f>SUM(F86+M86+T86)*100/Y86</f>
        <v>0.40119599779884357</v>
      </c>
      <c r="X89" s="326">
        <f t="shared" ref="X89:Z89" si="162">SUM(G86+N86+U86)*100/Z86</f>
        <v>0.49533554192205287</v>
      </c>
      <c r="Y89" s="326">
        <f t="shared" si="162"/>
        <v>26.494853782061753</v>
      </c>
      <c r="Z89" s="326">
        <f t="shared" si="162"/>
        <v>3.066086596229542</v>
      </c>
    </row>
    <row r="90" spans="1:79" x14ac:dyDescent="0.25">
      <c r="M90" t="s">
        <v>102</v>
      </c>
      <c r="R90">
        <v>6487</v>
      </c>
      <c r="S90">
        <f>R90*100/Y86</f>
        <v>1.7584854308926341</v>
      </c>
      <c r="Z90">
        <f>Y86-Y83</f>
        <v>145678</v>
      </c>
    </row>
    <row r="91" spans="1:79" x14ac:dyDescent="0.25">
      <c r="F91">
        <v>14515</v>
      </c>
      <c r="G91">
        <f>F91*100/Y86</f>
        <v>3.9347026405744692</v>
      </c>
      <c r="M91">
        <v>344413</v>
      </c>
      <c r="N91" s="295">
        <f>M91*100/Y86</f>
        <v>93.362917020198054</v>
      </c>
      <c r="Y91" s="295">
        <f>Y86+Z89</f>
        <v>368900.06608659623</v>
      </c>
    </row>
    <row r="92" spans="1:79" x14ac:dyDescent="0.25">
      <c r="M92">
        <f>M91*100/Y86</f>
        <v>93.362917020198054</v>
      </c>
    </row>
    <row r="93" spans="1:79" x14ac:dyDescent="0.25">
      <c r="O93" s="295">
        <f>D86*100/Y86</f>
        <v>34.916521413836385</v>
      </c>
      <c r="P93" s="295">
        <f>K86*100/Y86</f>
        <v>39.56172048024245</v>
      </c>
      <c r="Q93" s="295">
        <f>R86*100/Y86</f>
        <v>18.884675126119216</v>
      </c>
      <c r="X93" t="s">
        <v>93</v>
      </c>
      <c r="Y93" s="302">
        <f>Y79+Z8</f>
        <v>13093</v>
      </c>
    </row>
    <row r="96" spans="1:79" ht="15.75" x14ac:dyDescent="0.25">
      <c r="M96" s="167">
        <v>0</v>
      </c>
      <c r="N96" s="167">
        <v>1</v>
      </c>
      <c r="O96" s="167">
        <v>43</v>
      </c>
      <c r="P96" s="167">
        <v>2</v>
      </c>
      <c r="Q96">
        <f>SUM(M96:P96)</f>
        <v>46</v>
      </c>
      <c r="T96">
        <v>0</v>
      </c>
      <c r="U96">
        <v>0</v>
      </c>
      <c r="V96">
        <v>25</v>
      </c>
      <c r="W96">
        <v>2</v>
      </c>
      <c r="X96">
        <f>SUM(T96:W96)</f>
        <v>27</v>
      </c>
    </row>
    <row r="97" spans="13:24" ht="15.75" x14ac:dyDescent="0.25">
      <c r="M97" s="167">
        <v>1</v>
      </c>
      <c r="N97" s="167">
        <v>3</v>
      </c>
      <c r="O97" s="167">
        <v>19</v>
      </c>
      <c r="P97" s="167">
        <v>4</v>
      </c>
      <c r="Q97">
        <f t="shared" ref="Q97:Q104" si="163">SUM(M97:P97)</f>
        <v>27</v>
      </c>
      <c r="T97">
        <v>0</v>
      </c>
      <c r="U97">
        <v>0</v>
      </c>
      <c r="V97">
        <v>21</v>
      </c>
      <c r="W97">
        <v>8</v>
      </c>
      <c r="X97">
        <f t="shared" ref="X97:X104" si="164">SUM(T97:W97)</f>
        <v>29</v>
      </c>
    </row>
    <row r="98" spans="13:24" ht="15.75" x14ac:dyDescent="0.25">
      <c r="M98" s="167">
        <v>0</v>
      </c>
      <c r="N98" s="167">
        <v>0</v>
      </c>
      <c r="O98" s="167">
        <v>89</v>
      </c>
      <c r="P98" s="167">
        <v>0</v>
      </c>
      <c r="Q98">
        <f t="shared" si="163"/>
        <v>89</v>
      </c>
      <c r="T98">
        <v>11</v>
      </c>
      <c r="U98">
        <v>0</v>
      </c>
      <c r="V98">
        <v>53</v>
      </c>
      <c r="W98">
        <v>0</v>
      </c>
      <c r="X98">
        <f t="shared" si="164"/>
        <v>64</v>
      </c>
    </row>
    <row r="99" spans="13:24" ht="15.75" x14ac:dyDescent="0.25">
      <c r="M99" s="167">
        <v>0</v>
      </c>
      <c r="N99" s="167">
        <v>1</v>
      </c>
      <c r="O99" s="167">
        <v>13</v>
      </c>
      <c r="P99" s="167">
        <v>1</v>
      </c>
      <c r="Q99">
        <f t="shared" si="163"/>
        <v>15</v>
      </c>
      <c r="T99">
        <v>2</v>
      </c>
      <c r="U99">
        <v>0</v>
      </c>
      <c r="V99">
        <v>6</v>
      </c>
      <c r="W99">
        <v>4</v>
      </c>
      <c r="X99">
        <f t="shared" si="164"/>
        <v>12</v>
      </c>
    </row>
    <row r="100" spans="13:24" ht="15.75" x14ac:dyDescent="0.25">
      <c r="M100" s="167">
        <v>3</v>
      </c>
      <c r="N100" s="167">
        <v>6</v>
      </c>
      <c r="O100" s="167">
        <v>24</v>
      </c>
      <c r="P100" s="167">
        <v>0</v>
      </c>
      <c r="Q100">
        <f t="shared" si="163"/>
        <v>33</v>
      </c>
      <c r="T100">
        <v>5</v>
      </c>
      <c r="U100">
        <v>5</v>
      </c>
      <c r="V100">
        <v>24</v>
      </c>
      <c r="W100">
        <v>1</v>
      </c>
      <c r="X100">
        <f t="shared" si="164"/>
        <v>35</v>
      </c>
    </row>
    <row r="101" spans="13:24" ht="15.75" x14ac:dyDescent="0.25">
      <c r="M101" s="167">
        <v>104</v>
      </c>
      <c r="N101" s="167">
        <v>327</v>
      </c>
      <c r="O101" s="167">
        <v>567</v>
      </c>
      <c r="P101" s="167">
        <v>90</v>
      </c>
      <c r="Q101">
        <f t="shared" si="163"/>
        <v>1088</v>
      </c>
      <c r="T101">
        <v>45</v>
      </c>
      <c r="U101">
        <v>90</v>
      </c>
      <c r="V101">
        <v>331</v>
      </c>
      <c r="W101">
        <v>37</v>
      </c>
      <c r="X101">
        <f t="shared" si="164"/>
        <v>503</v>
      </c>
    </row>
    <row r="102" spans="13:24" ht="15.75" x14ac:dyDescent="0.25">
      <c r="M102" s="167">
        <v>14</v>
      </c>
      <c r="N102" s="167">
        <v>110</v>
      </c>
      <c r="O102" s="167">
        <v>1773</v>
      </c>
      <c r="P102" s="167">
        <v>14</v>
      </c>
      <c r="Q102">
        <f t="shared" si="163"/>
        <v>1911</v>
      </c>
      <c r="T102">
        <v>8</v>
      </c>
      <c r="U102">
        <v>32</v>
      </c>
      <c r="V102">
        <v>498</v>
      </c>
      <c r="W102">
        <v>9</v>
      </c>
      <c r="X102">
        <f t="shared" si="164"/>
        <v>547</v>
      </c>
    </row>
    <row r="103" spans="13:24" ht="15.75" x14ac:dyDescent="0.25">
      <c r="M103" s="167">
        <v>2</v>
      </c>
      <c r="N103" s="167">
        <v>5</v>
      </c>
      <c r="O103" s="167">
        <v>16</v>
      </c>
      <c r="P103" s="167">
        <v>5</v>
      </c>
      <c r="Q103">
        <f t="shared" si="163"/>
        <v>28</v>
      </c>
      <c r="T103">
        <v>2</v>
      </c>
      <c r="U103">
        <v>10</v>
      </c>
      <c r="V103">
        <v>39</v>
      </c>
      <c r="W103">
        <v>3</v>
      </c>
      <c r="X103">
        <f t="shared" si="164"/>
        <v>54</v>
      </c>
    </row>
    <row r="104" spans="13:24" ht="16.5" thickBot="1" x14ac:dyDescent="0.3">
      <c r="M104" s="165">
        <v>124</v>
      </c>
      <c r="N104" s="165">
        <v>453</v>
      </c>
      <c r="O104" s="165">
        <v>2544</v>
      </c>
      <c r="P104" s="165">
        <v>116</v>
      </c>
      <c r="Q104">
        <f t="shared" si="163"/>
        <v>3237</v>
      </c>
      <c r="T104">
        <v>73</v>
      </c>
      <c r="U104">
        <v>137</v>
      </c>
      <c r="V104">
        <v>997</v>
      </c>
      <c r="W104">
        <v>64</v>
      </c>
      <c r="X104">
        <f t="shared" si="164"/>
        <v>1271</v>
      </c>
    </row>
  </sheetData>
  <sheetProtection deleteColumns="0" deleteRows="0"/>
  <dataConsolidate>
    <dataRefs count="4">
      <dataRef ref="D7:BE14" sheet="TB-07-2017"/>
      <dataRef ref="D24:BE31" sheet="TB-07-2017"/>
      <dataRef ref="D40:BE47" sheet="TB-07-2017"/>
      <dataRef ref="D57:BE64" sheet="TB-07-2017"/>
    </dataRefs>
  </dataConsolidate>
  <mergeCells count="245">
    <mergeCell ref="BJ42:BM42"/>
    <mergeCell ref="BJ43:BM43"/>
    <mergeCell ref="A15:B15"/>
    <mergeCell ref="AH5:AI5"/>
    <mergeCell ref="AJ5:AK5"/>
    <mergeCell ref="AL5:AM5"/>
    <mergeCell ref="AN5:AO5"/>
    <mergeCell ref="AP5:AQ5"/>
    <mergeCell ref="AR5:AT5"/>
    <mergeCell ref="S5:S6"/>
    <mergeCell ref="T5:W5"/>
    <mergeCell ref="X5:X6"/>
    <mergeCell ref="AB5:AC5"/>
    <mergeCell ref="AD5:AE5"/>
    <mergeCell ref="AF5:AG5"/>
    <mergeCell ref="J5:J6"/>
    <mergeCell ref="BG1:BG6"/>
    <mergeCell ref="A3:C4"/>
    <mergeCell ref="D3:Q3"/>
    <mergeCell ref="R3:X3"/>
    <mergeCell ref="Y3:Y6"/>
    <mergeCell ref="AB3:AT4"/>
    <mergeCell ref="D4:J4"/>
    <mergeCell ref="K4:Q4"/>
    <mergeCell ref="BA1:BA6"/>
    <mergeCell ref="BB1:BB6"/>
    <mergeCell ref="BC1:BC6"/>
    <mergeCell ref="BD1:BD6"/>
    <mergeCell ref="BE1:BE6"/>
    <mergeCell ref="BF1:BF6"/>
    <mergeCell ref="A1:C2"/>
    <mergeCell ref="A5:A6"/>
    <mergeCell ref="B5:B6"/>
    <mergeCell ref="C5:C6"/>
    <mergeCell ref="D5:D6"/>
    <mergeCell ref="E5:E6"/>
    <mergeCell ref="K5:K6"/>
    <mergeCell ref="L5:L6"/>
    <mergeCell ref="M5:P5"/>
    <mergeCell ref="Q5:Q6"/>
    <mergeCell ref="AB23:AT24"/>
    <mergeCell ref="AU23:AU25"/>
    <mergeCell ref="AV23:AW26"/>
    <mergeCell ref="D1:Y2"/>
    <mergeCell ref="AB1:AT2"/>
    <mergeCell ref="AU1:AU3"/>
    <mergeCell ref="AV1:AW4"/>
    <mergeCell ref="AX1:AZ4"/>
    <mergeCell ref="R4:X4"/>
    <mergeCell ref="F5:I5"/>
    <mergeCell ref="R5:R6"/>
    <mergeCell ref="AV5:AW5"/>
    <mergeCell ref="AX5:AZ5"/>
    <mergeCell ref="BE23:BE28"/>
    <mergeCell ref="BF23:BF28"/>
    <mergeCell ref="BG23:BG28"/>
    <mergeCell ref="A25:C26"/>
    <mergeCell ref="D25:Q25"/>
    <mergeCell ref="R25:X25"/>
    <mergeCell ref="Y25:Y28"/>
    <mergeCell ref="AB25:AT26"/>
    <mergeCell ref="D26:J26"/>
    <mergeCell ref="K26:Q26"/>
    <mergeCell ref="R26:X26"/>
    <mergeCell ref="A27:A28"/>
    <mergeCell ref="B27:B28"/>
    <mergeCell ref="C27:C28"/>
    <mergeCell ref="D27:D28"/>
    <mergeCell ref="E27:E28"/>
    <mergeCell ref="AX23:AZ26"/>
    <mergeCell ref="BA23:BA28"/>
    <mergeCell ref="BB23:BB28"/>
    <mergeCell ref="BC23:BC28"/>
    <mergeCell ref="BD23:BD28"/>
    <mergeCell ref="AX27:AZ27"/>
    <mergeCell ref="A23:C24"/>
    <mergeCell ref="D23:Y24"/>
    <mergeCell ref="AV27:AW27"/>
    <mergeCell ref="AB27:AC27"/>
    <mergeCell ref="AD27:AE27"/>
    <mergeCell ref="AF27:AG27"/>
    <mergeCell ref="AH27:AI27"/>
    <mergeCell ref="AJ27:AK27"/>
    <mergeCell ref="Q27:Q28"/>
    <mergeCell ref="R27:R28"/>
    <mergeCell ref="S27:S28"/>
    <mergeCell ref="T27:W27"/>
    <mergeCell ref="X27:X28"/>
    <mergeCell ref="A37:B37"/>
    <mergeCell ref="A39:C40"/>
    <mergeCell ref="D39:Y40"/>
    <mergeCell ref="AB39:AT40"/>
    <mergeCell ref="AU39:AU41"/>
    <mergeCell ref="AL27:AM27"/>
    <mergeCell ref="AN27:AO27"/>
    <mergeCell ref="AP27:AQ27"/>
    <mergeCell ref="AR27:AT27"/>
    <mergeCell ref="F27:I27"/>
    <mergeCell ref="J27:J28"/>
    <mergeCell ref="K27:K28"/>
    <mergeCell ref="L27:L28"/>
    <mergeCell ref="M27:P27"/>
    <mergeCell ref="L43:L44"/>
    <mergeCell ref="BD39:BD44"/>
    <mergeCell ref="BE39:BE44"/>
    <mergeCell ref="BF39:BF44"/>
    <mergeCell ref="BG39:BG44"/>
    <mergeCell ref="A41:C42"/>
    <mergeCell ref="D41:Q41"/>
    <mergeCell ref="R41:X41"/>
    <mergeCell ref="Y41:Y44"/>
    <mergeCell ref="AB41:AT42"/>
    <mergeCell ref="D42:J42"/>
    <mergeCell ref="K42:Q42"/>
    <mergeCell ref="R42:X42"/>
    <mergeCell ref="A43:A44"/>
    <mergeCell ref="B43:B44"/>
    <mergeCell ref="C43:C44"/>
    <mergeCell ref="D43:D44"/>
    <mergeCell ref="AV39:AW42"/>
    <mergeCell ref="AX39:AZ42"/>
    <mergeCell ref="BA39:BA44"/>
    <mergeCell ref="BB39:BB44"/>
    <mergeCell ref="BC39:BC44"/>
    <mergeCell ref="AV43:AW43"/>
    <mergeCell ref="AX43:AZ43"/>
    <mergeCell ref="A53:B53"/>
    <mergeCell ref="A56:C57"/>
    <mergeCell ref="D56:Y57"/>
    <mergeCell ref="AB56:AT57"/>
    <mergeCell ref="AU56:AU58"/>
    <mergeCell ref="AJ43:AK43"/>
    <mergeCell ref="AL43:AM43"/>
    <mergeCell ref="AN43:AO43"/>
    <mergeCell ref="AP43:AQ43"/>
    <mergeCell ref="AR43:AT43"/>
    <mergeCell ref="X43:X44"/>
    <mergeCell ref="AB43:AC43"/>
    <mergeCell ref="AD43:AE43"/>
    <mergeCell ref="AF43:AG43"/>
    <mergeCell ref="AH43:AI43"/>
    <mergeCell ref="M43:P43"/>
    <mergeCell ref="Q43:Q44"/>
    <mergeCell ref="R43:R44"/>
    <mergeCell ref="S43:S44"/>
    <mergeCell ref="T43:W43"/>
    <mergeCell ref="E43:E44"/>
    <mergeCell ref="F43:I43"/>
    <mergeCell ref="J43:J44"/>
    <mergeCell ref="K43:K44"/>
    <mergeCell ref="L60:L61"/>
    <mergeCell ref="BD56:BD61"/>
    <mergeCell ref="BE56:BE61"/>
    <mergeCell ref="BF56:BF61"/>
    <mergeCell ref="BG56:BG61"/>
    <mergeCell ref="A58:C59"/>
    <mergeCell ref="D58:Q58"/>
    <mergeCell ref="R58:X58"/>
    <mergeCell ref="Y58:Y61"/>
    <mergeCell ref="AB58:AT59"/>
    <mergeCell ref="D59:J59"/>
    <mergeCell ref="K59:Q59"/>
    <mergeCell ref="R59:X59"/>
    <mergeCell ref="A60:A61"/>
    <mergeCell ref="B60:B61"/>
    <mergeCell ref="C60:C61"/>
    <mergeCell ref="D60:D61"/>
    <mergeCell ref="AV56:AW59"/>
    <mergeCell ref="AX56:AZ59"/>
    <mergeCell ref="BA56:BA61"/>
    <mergeCell ref="BB56:BB61"/>
    <mergeCell ref="BC56:BC61"/>
    <mergeCell ref="AV60:AW60"/>
    <mergeCell ref="AX60:AZ60"/>
    <mergeCell ref="A70:B70"/>
    <mergeCell ref="A72:C73"/>
    <mergeCell ref="D72:Y73"/>
    <mergeCell ref="AB72:AT73"/>
    <mergeCell ref="AU72:AU74"/>
    <mergeCell ref="AJ60:AK60"/>
    <mergeCell ref="AL60:AM60"/>
    <mergeCell ref="AN60:AO60"/>
    <mergeCell ref="AP60:AQ60"/>
    <mergeCell ref="AR60:AT60"/>
    <mergeCell ref="X60:X61"/>
    <mergeCell ref="AB60:AC60"/>
    <mergeCell ref="AD60:AE60"/>
    <mergeCell ref="AF60:AG60"/>
    <mergeCell ref="AH60:AI60"/>
    <mergeCell ref="M60:P60"/>
    <mergeCell ref="Q60:Q61"/>
    <mergeCell ref="R60:R61"/>
    <mergeCell ref="S60:S61"/>
    <mergeCell ref="T60:W60"/>
    <mergeCell ref="E60:E61"/>
    <mergeCell ref="F60:I60"/>
    <mergeCell ref="J60:J61"/>
    <mergeCell ref="K60:K61"/>
    <mergeCell ref="BD72:BD77"/>
    <mergeCell ref="BE72:BE77"/>
    <mergeCell ref="BF72:BF77"/>
    <mergeCell ref="BG72:BG77"/>
    <mergeCell ref="A74:C75"/>
    <mergeCell ref="D74:Q74"/>
    <mergeCell ref="R74:X74"/>
    <mergeCell ref="Y74:Y77"/>
    <mergeCell ref="AB74:AT75"/>
    <mergeCell ref="D75:J75"/>
    <mergeCell ref="K75:Q75"/>
    <mergeCell ref="R75:X75"/>
    <mergeCell ref="A76:A77"/>
    <mergeCell ref="B76:B77"/>
    <mergeCell ref="C76:C77"/>
    <mergeCell ref="D76:D77"/>
    <mergeCell ref="AV72:AW75"/>
    <mergeCell ref="AX72:AZ75"/>
    <mergeCell ref="BA72:BA77"/>
    <mergeCell ref="BB72:BB77"/>
    <mergeCell ref="BC72:BC77"/>
    <mergeCell ref="AV76:AW76"/>
    <mergeCell ref="AX76:AZ76"/>
    <mergeCell ref="Z58:Z61"/>
    <mergeCell ref="AA58:AA61"/>
    <mergeCell ref="Z56:AA57"/>
    <mergeCell ref="A86:B86"/>
    <mergeCell ref="AJ76:AK76"/>
    <mergeCell ref="AL76:AM76"/>
    <mergeCell ref="AN76:AO76"/>
    <mergeCell ref="AP76:AQ76"/>
    <mergeCell ref="AR76:AT76"/>
    <mergeCell ref="X76:X77"/>
    <mergeCell ref="AB76:AC76"/>
    <mergeCell ref="AD76:AE76"/>
    <mergeCell ref="AF76:AG76"/>
    <mergeCell ref="AH76:AI76"/>
    <mergeCell ref="M76:P76"/>
    <mergeCell ref="Q76:Q77"/>
    <mergeCell ref="R76:R77"/>
    <mergeCell ref="S76:S77"/>
    <mergeCell ref="T76:W76"/>
    <mergeCell ref="E76:E77"/>
    <mergeCell ref="F76:I76"/>
    <mergeCell ref="J76:J77"/>
    <mergeCell ref="K76:K77"/>
    <mergeCell ref="L76:L77"/>
  </mergeCells>
  <printOptions horizontalCentered="1" verticalCentered="1"/>
  <pageMargins left="0.7" right="0.7" top="0.75" bottom="0.75" header="0.3" footer="0.3"/>
  <pageSetup paperSize="5" scale="60" orientation="landscape" r:id="rId1"/>
  <headerFooter>
    <oddHeader>&amp;CTB-07, 2016</oddHeader>
  </headerFooter>
  <colBreaks count="2" manualBreakCount="2">
    <brk id="27" min="71" max="85" man="1"/>
    <brk id="47" min="71" max="8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U76"/>
  <sheetViews>
    <sheetView tabSelected="1" zoomScaleNormal="100" workbookViewId="0">
      <pane xSplit="2" topLeftCell="AT1" activePane="topRight" state="frozen"/>
      <selection activeCell="A13" sqref="A13"/>
      <selection pane="topRight" activeCell="BF76" sqref="BF76"/>
    </sheetView>
  </sheetViews>
  <sheetFormatPr defaultRowHeight="15" x14ac:dyDescent="0.25"/>
  <cols>
    <col min="1" max="1" width="6.7109375" style="14" customWidth="1"/>
    <col min="2" max="2" width="18.28515625" style="14" customWidth="1"/>
    <col min="3" max="3" width="13.28515625" customWidth="1"/>
    <col min="5" max="5" width="16.28515625" customWidth="1"/>
    <col min="6" max="6" width="14" customWidth="1"/>
    <col min="8" max="8" width="10.28515625" customWidth="1"/>
    <col min="9" max="9" width="13.7109375" customWidth="1"/>
    <col min="10" max="11" width="12.28515625" style="17" customWidth="1"/>
    <col min="12" max="13" width="9.140625" style="17"/>
    <col min="15" max="15" width="10.140625" customWidth="1"/>
    <col min="16" max="16" width="10.5703125" customWidth="1"/>
    <col min="18" max="18" width="10.28515625" customWidth="1"/>
    <col min="19" max="19" width="10.7109375" customWidth="1"/>
    <col min="20" max="20" width="10.140625" style="17" bestFit="1" customWidth="1"/>
    <col min="21" max="21" width="11.140625" customWidth="1"/>
    <col min="24" max="24" width="13.42578125" customWidth="1"/>
    <col min="25" max="25" width="10.140625" customWidth="1"/>
    <col min="26" max="26" width="10.28515625" customWidth="1"/>
    <col min="27" max="27" width="10.42578125" bestFit="1" customWidth="1"/>
    <col min="28" max="28" width="12.28515625" customWidth="1"/>
    <col min="29" max="29" width="9.85546875" customWidth="1"/>
    <col min="30" max="30" width="9.140625" style="26"/>
    <col min="31" max="31" width="10.5703125" style="27" customWidth="1"/>
    <col min="32" max="33" width="9.140625" style="27"/>
    <col min="34" max="34" width="13.42578125" customWidth="1"/>
    <col min="36" max="36" width="10.28515625" customWidth="1"/>
    <col min="38" max="38" width="12.28515625" customWidth="1"/>
    <col min="39" max="39" width="9.85546875" customWidth="1"/>
    <col min="40" max="40" width="9.140625" style="26"/>
    <col min="41" max="41" width="10.5703125" style="1" customWidth="1"/>
    <col min="42" max="42" width="10.140625" style="1" bestFit="1" customWidth="1"/>
    <col min="43" max="43" width="10.42578125" style="1" customWidth="1"/>
    <col min="45" max="45" width="13.42578125" customWidth="1"/>
    <col min="47" max="47" width="10.140625" customWidth="1"/>
    <col min="48" max="48" width="33.7109375" bestFit="1" customWidth="1"/>
    <col min="50" max="50" width="12.28515625" customWidth="1"/>
    <col min="51" max="51" width="9.85546875" customWidth="1"/>
    <col min="52" max="52" width="9.140625" style="26"/>
    <col min="53" max="53" width="10.5703125" style="1" customWidth="1"/>
    <col min="54" max="54" width="10" style="1" customWidth="1"/>
    <col min="55" max="55" width="10.42578125" style="1" customWidth="1"/>
    <col min="60" max="60" width="43.28515625" customWidth="1"/>
    <col min="61" max="61" width="12.28515625" bestFit="1" customWidth="1"/>
    <col min="67" max="67" width="16.28515625" customWidth="1"/>
    <col min="68" max="70" width="20.42578125" style="1" customWidth="1"/>
  </cols>
  <sheetData>
    <row r="1" spans="1:73" ht="30.75" customHeight="1" thickBot="1" x14ac:dyDescent="0.3">
      <c r="A1" s="394" t="s">
        <v>17</v>
      </c>
      <c r="B1" s="394"/>
      <c r="C1" s="395" t="s">
        <v>2</v>
      </c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403" t="s">
        <v>14</v>
      </c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0" t="s">
        <v>25</v>
      </c>
      <c r="Z1" s="401"/>
      <c r="AA1" s="401"/>
      <c r="AB1" s="401"/>
      <c r="AC1" s="401"/>
      <c r="AD1" s="401"/>
      <c r="AE1" s="401"/>
      <c r="AF1" s="401"/>
      <c r="AG1" s="401"/>
      <c r="AH1" s="401"/>
      <c r="AI1" s="402"/>
      <c r="AJ1" s="389" t="s">
        <v>15</v>
      </c>
      <c r="AK1" s="390"/>
      <c r="AL1" s="390"/>
      <c r="AM1" s="390"/>
      <c r="AN1" s="390"/>
      <c r="AO1" s="390"/>
      <c r="AP1" s="390"/>
      <c r="AQ1" s="390"/>
      <c r="AR1" s="390"/>
      <c r="AS1" s="390"/>
      <c r="AT1" s="391"/>
      <c r="AU1" s="230"/>
      <c r="AV1" s="387" t="s">
        <v>76</v>
      </c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139"/>
      <c r="BH1" s="139"/>
      <c r="BI1" s="139"/>
      <c r="BJ1" s="139"/>
      <c r="BK1" s="139"/>
      <c r="BL1" s="139"/>
      <c r="BM1" s="139"/>
      <c r="BN1" s="375"/>
      <c r="BO1" s="375"/>
      <c r="BP1" s="2"/>
      <c r="BQ1" s="2"/>
      <c r="BR1" s="2"/>
    </row>
    <row r="2" spans="1:73" ht="30.75" customHeight="1" thickBot="1" x14ac:dyDescent="0.3">
      <c r="A2" s="398" t="s">
        <v>97</v>
      </c>
      <c r="B2" s="398"/>
      <c r="C2" s="396" t="s">
        <v>3</v>
      </c>
      <c r="D2" s="399" t="s">
        <v>4</v>
      </c>
      <c r="E2" s="399"/>
      <c r="F2" s="399"/>
      <c r="G2" s="399"/>
      <c r="H2" s="399"/>
      <c r="I2" s="399"/>
      <c r="J2" s="399"/>
      <c r="K2" s="396" t="s">
        <v>11</v>
      </c>
      <c r="L2" s="396" t="s">
        <v>12</v>
      </c>
      <c r="M2" s="397" t="s">
        <v>13</v>
      </c>
      <c r="N2" s="380" t="s">
        <v>3</v>
      </c>
      <c r="O2" s="377" t="s">
        <v>4</v>
      </c>
      <c r="P2" s="377"/>
      <c r="Q2" s="377"/>
      <c r="R2" s="377"/>
      <c r="S2" s="377"/>
      <c r="T2" s="377"/>
      <c r="U2" s="377"/>
      <c r="V2" s="380" t="s">
        <v>11</v>
      </c>
      <c r="W2" s="380" t="s">
        <v>12</v>
      </c>
      <c r="X2" s="381" t="s">
        <v>13</v>
      </c>
      <c r="Y2" s="378" t="s">
        <v>3</v>
      </c>
      <c r="Z2" s="385" t="s">
        <v>26</v>
      </c>
      <c r="AA2" s="385"/>
      <c r="AB2" s="385"/>
      <c r="AC2" s="385"/>
      <c r="AD2" s="385"/>
      <c r="AE2" s="385"/>
      <c r="AF2" s="385"/>
      <c r="AG2" s="378" t="s">
        <v>11</v>
      </c>
      <c r="AH2" s="378" t="s">
        <v>12</v>
      </c>
      <c r="AI2" s="379" t="s">
        <v>13</v>
      </c>
      <c r="AJ2" s="383" t="s">
        <v>3</v>
      </c>
      <c r="AK2" s="392" t="s">
        <v>4</v>
      </c>
      <c r="AL2" s="392"/>
      <c r="AM2" s="392"/>
      <c r="AN2" s="392"/>
      <c r="AO2" s="392"/>
      <c r="AP2" s="392"/>
      <c r="AQ2" s="392"/>
      <c r="AR2" s="383" t="s">
        <v>11</v>
      </c>
      <c r="AS2" s="383" t="s">
        <v>12</v>
      </c>
      <c r="AT2" s="384" t="s">
        <v>13</v>
      </c>
      <c r="AU2" s="140"/>
      <c r="AV2" s="382" t="s">
        <v>3</v>
      </c>
      <c r="AW2" s="386" t="s">
        <v>4</v>
      </c>
      <c r="AX2" s="386"/>
      <c r="AY2" s="386"/>
      <c r="AZ2" s="386"/>
      <c r="BA2" s="386"/>
      <c r="BB2" s="386"/>
      <c r="BC2" s="386"/>
      <c r="BD2" s="382" t="s">
        <v>11</v>
      </c>
      <c r="BE2" s="382" t="s">
        <v>12</v>
      </c>
      <c r="BF2" s="393" t="s">
        <v>13</v>
      </c>
      <c r="BG2" s="139"/>
      <c r="BH2" s="139"/>
      <c r="BI2" s="139"/>
      <c r="BJ2" s="139"/>
      <c r="BK2" s="139"/>
      <c r="BL2" s="139"/>
      <c r="BM2" s="139"/>
      <c r="BN2" s="141"/>
      <c r="BO2" s="141"/>
      <c r="BP2" s="141"/>
      <c r="BQ2" s="372"/>
      <c r="BR2" s="372"/>
      <c r="BS2" s="373"/>
      <c r="BT2" s="373"/>
      <c r="BU2" s="373"/>
    </row>
    <row r="3" spans="1:73" ht="35.25" customHeight="1" thickBot="1" x14ac:dyDescent="0.3">
      <c r="A3" s="28" t="s">
        <v>1</v>
      </c>
      <c r="B3" s="28" t="s">
        <v>16</v>
      </c>
      <c r="C3" s="396"/>
      <c r="D3" s="32" t="s">
        <v>5</v>
      </c>
      <c r="E3" s="32" t="s">
        <v>6</v>
      </c>
      <c r="F3" s="32" t="s">
        <v>7</v>
      </c>
      <c r="G3" s="33" t="s">
        <v>8</v>
      </c>
      <c r="H3" s="32" t="s">
        <v>9</v>
      </c>
      <c r="I3" s="32" t="s">
        <v>10</v>
      </c>
      <c r="J3" s="32" t="s">
        <v>0</v>
      </c>
      <c r="K3" s="396"/>
      <c r="L3" s="396"/>
      <c r="M3" s="397"/>
      <c r="N3" s="380"/>
      <c r="O3" s="34" t="s">
        <v>5</v>
      </c>
      <c r="P3" s="34" t="s">
        <v>6</v>
      </c>
      <c r="Q3" s="34" t="s">
        <v>7</v>
      </c>
      <c r="R3" s="35" t="s">
        <v>8</v>
      </c>
      <c r="S3" s="34" t="s">
        <v>9</v>
      </c>
      <c r="T3" s="34" t="s">
        <v>10</v>
      </c>
      <c r="U3" s="34" t="s">
        <v>0</v>
      </c>
      <c r="V3" s="380"/>
      <c r="W3" s="380"/>
      <c r="X3" s="381"/>
      <c r="Y3" s="378"/>
      <c r="Z3" s="36" t="s">
        <v>5</v>
      </c>
      <c r="AA3" s="36" t="s">
        <v>6</v>
      </c>
      <c r="AB3" s="36" t="s">
        <v>7</v>
      </c>
      <c r="AC3" s="37" t="s">
        <v>8</v>
      </c>
      <c r="AD3" s="36" t="s">
        <v>9</v>
      </c>
      <c r="AE3" s="36" t="s">
        <v>10</v>
      </c>
      <c r="AF3" s="36" t="s">
        <v>0</v>
      </c>
      <c r="AG3" s="378"/>
      <c r="AH3" s="378"/>
      <c r="AI3" s="379"/>
      <c r="AJ3" s="383"/>
      <c r="AK3" s="31" t="s">
        <v>5</v>
      </c>
      <c r="AL3" s="31" t="s">
        <v>6</v>
      </c>
      <c r="AM3" s="31" t="s">
        <v>7</v>
      </c>
      <c r="AN3" s="38" t="s">
        <v>8</v>
      </c>
      <c r="AO3" s="31" t="s">
        <v>9</v>
      </c>
      <c r="AP3" s="31" t="s">
        <v>10</v>
      </c>
      <c r="AQ3" s="31" t="s">
        <v>0</v>
      </c>
      <c r="AR3" s="383"/>
      <c r="AS3" s="383"/>
      <c r="AT3" s="384"/>
      <c r="AU3" s="7"/>
      <c r="AV3" s="382"/>
      <c r="AW3" s="229" t="s">
        <v>5</v>
      </c>
      <c r="AX3" s="229" t="s">
        <v>6</v>
      </c>
      <c r="AY3" s="229" t="s">
        <v>7</v>
      </c>
      <c r="AZ3" s="158" t="s">
        <v>8</v>
      </c>
      <c r="BA3" s="229" t="s">
        <v>9</v>
      </c>
      <c r="BB3" s="229" t="s">
        <v>10</v>
      </c>
      <c r="BC3" s="229" t="s">
        <v>0</v>
      </c>
      <c r="BD3" s="382"/>
      <c r="BE3" s="382"/>
      <c r="BF3" s="393"/>
      <c r="BG3" s="3"/>
      <c r="BH3" s="3"/>
      <c r="BI3" s="4"/>
      <c r="BJ3" s="4"/>
      <c r="BK3" s="3"/>
      <c r="BL3" s="3"/>
      <c r="BM3" s="3"/>
      <c r="BN3" s="5"/>
      <c r="BO3" s="5"/>
      <c r="BP3" s="6"/>
      <c r="BQ3" s="7"/>
      <c r="BR3" s="7"/>
      <c r="BS3" s="8"/>
      <c r="BT3" s="8"/>
      <c r="BU3" s="9"/>
    </row>
    <row r="4" spans="1:73" s="20" customFormat="1" ht="21.95" customHeight="1" thickBot="1" x14ac:dyDescent="0.3">
      <c r="A4" s="39">
        <v>1</v>
      </c>
      <c r="B4" s="40" t="s">
        <v>18</v>
      </c>
      <c r="C4" s="41">
        <v>455</v>
      </c>
      <c r="D4" s="42">
        <v>421</v>
      </c>
      <c r="E4" s="42">
        <v>8</v>
      </c>
      <c r="F4" s="42">
        <v>6</v>
      </c>
      <c r="G4" s="42">
        <v>14</v>
      </c>
      <c r="H4" s="42">
        <v>3</v>
      </c>
      <c r="I4" s="42">
        <v>3</v>
      </c>
      <c r="J4" s="112">
        <f>SUM(D4:I4)</f>
        <v>455</v>
      </c>
      <c r="K4" s="113">
        <f>(D4+E4)/(C4)</f>
        <v>0.94285714285714284</v>
      </c>
      <c r="L4" s="113">
        <f>D4/(C4)</f>
        <v>0.92527472527472532</v>
      </c>
      <c r="M4" s="113">
        <f>H4/(C4)</f>
        <v>6.5934065934065934E-3</v>
      </c>
      <c r="N4" s="44">
        <v>541</v>
      </c>
      <c r="O4" s="44">
        <v>0</v>
      </c>
      <c r="P4" s="44">
        <v>510</v>
      </c>
      <c r="Q4" s="44">
        <v>0</v>
      </c>
      <c r="R4" s="41">
        <v>25</v>
      </c>
      <c r="S4" s="44">
        <v>2</v>
      </c>
      <c r="T4" s="44">
        <v>4</v>
      </c>
      <c r="U4" s="43">
        <f t="shared" ref="U4:U12" si="0">SUM(O4:T4)</f>
        <v>541</v>
      </c>
      <c r="V4" s="45">
        <f>(O4+P4)/(N4)</f>
        <v>0.94269870609981521</v>
      </c>
      <c r="W4" s="45">
        <f>O4/(N4)</f>
        <v>0</v>
      </c>
      <c r="X4" s="45">
        <f>S4/(N4)</f>
        <v>3.6968576709796672E-3</v>
      </c>
      <c r="Y4" s="44">
        <v>383</v>
      </c>
      <c r="Z4" s="44">
        <v>0</v>
      </c>
      <c r="AA4" s="44">
        <v>363</v>
      </c>
      <c r="AB4" s="44">
        <v>0</v>
      </c>
      <c r="AC4" s="41">
        <v>12</v>
      </c>
      <c r="AD4" s="44">
        <v>4</v>
      </c>
      <c r="AE4" s="44">
        <v>4</v>
      </c>
      <c r="AF4" s="43">
        <f>SUM(Z4:AE4)</f>
        <v>383</v>
      </c>
      <c r="AG4" s="46">
        <f>(Z4+AA4)/(Y4)</f>
        <v>0.9477806788511749</v>
      </c>
      <c r="AH4" s="46">
        <f>Z4/(Y4)</f>
        <v>0</v>
      </c>
      <c r="AI4" s="46">
        <f>AD4/(Y4)</f>
        <v>1.0443864229765013E-2</v>
      </c>
      <c r="AJ4" s="44">
        <v>41</v>
      </c>
      <c r="AK4" s="44">
        <v>4</v>
      </c>
      <c r="AL4" s="44">
        <v>36</v>
      </c>
      <c r="AM4" s="44">
        <v>1</v>
      </c>
      <c r="AN4" s="41">
        <v>0</v>
      </c>
      <c r="AO4" s="44">
        <v>0</v>
      </c>
      <c r="AP4" s="44">
        <v>0</v>
      </c>
      <c r="AQ4" s="43">
        <f>SUM(AK4:AP4)</f>
        <v>41</v>
      </c>
      <c r="AR4" s="47">
        <f>(AK4+AL4)/(AJ4)</f>
        <v>0.97560975609756095</v>
      </c>
      <c r="AS4" s="48">
        <f>AK4/(AJ4)</f>
        <v>9.7560975609756101E-2</v>
      </c>
      <c r="AT4" s="49">
        <f>AO4/(AJ4)</f>
        <v>0</v>
      </c>
      <c r="AU4" s="10"/>
      <c r="AV4" s="44">
        <f>C4+N4+Y4</f>
        <v>1379</v>
      </c>
      <c r="AW4" s="44">
        <f>D4+O4+Z4</f>
        <v>421</v>
      </c>
      <c r="AX4" s="44">
        <f t="shared" ref="AX4:BB11" si="1">E4+P4+AA4</f>
        <v>881</v>
      </c>
      <c r="AY4" s="44">
        <f t="shared" si="1"/>
        <v>6</v>
      </c>
      <c r="AZ4" s="44">
        <f t="shared" si="1"/>
        <v>51</v>
      </c>
      <c r="BA4" s="44">
        <f t="shared" si="1"/>
        <v>9</v>
      </c>
      <c r="BB4" s="44">
        <f t="shared" si="1"/>
        <v>11</v>
      </c>
      <c r="BC4" s="43">
        <f t="shared" ref="BC4:BC12" si="2">SUM(AW4:BB4)</f>
        <v>1379</v>
      </c>
      <c r="BD4" s="159">
        <f>(AW4+AX4)/(AV4)</f>
        <v>0.9441624365482234</v>
      </c>
      <c r="BE4" s="160">
        <f>AW4/(AV4)</f>
        <v>0.30529369108049309</v>
      </c>
      <c r="BF4" s="161">
        <f>BA4/(AV4)</f>
        <v>6.5264684554024654E-3</v>
      </c>
      <c r="BG4" s="22"/>
      <c r="BH4" s="22"/>
      <c r="BI4" s="22"/>
      <c r="BJ4" s="22"/>
      <c r="BK4" s="22"/>
      <c r="BL4" s="22"/>
      <c r="BM4" s="21"/>
      <c r="BN4" s="23"/>
      <c r="BO4" s="23"/>
      <c r="BP4" s="23"/>
      <c r="BQ4" s="10"/>
      <c r="BR4" s="11"/>
      <c r="BS4" s="12"/>
      <c r="BT4" s="12"/>
      <c r="BU4" s="13"/>
    </row>
    <row r="5" spans="1:73" s="24" customFormat="1" ht="21.95" customHeight="1" thickBot="1" x14ac:dyDescent="0.3">
      <c r="A5" s="50">
        <v>2</v>
      </c>
      <c r="B5" s="51" t="s">
        <v>19</v>
      </c>
      <c r="C5" s="52">
        <v>914</v>
      </c>
      <c r="D5" s="53">
        <v>609</v>
      </c>
      <c r="E5" s="53">
        <v>140</v>
      </c>
      <c r="F5" s="53">
        <v>8</v>
      </c>
      <c r="G5" s="53">
        <v>23</v>
      </c>
      <c r="H5" s="53">
        <v>97</v>
      </c>
      <c r="I5" s="53">
        <v>37</v>
      </c>
      <c r="J5" s="29">
        <f t="shared" ref="J5:J12" si="3">SUM(D5:I5)</f>
        <v>914</v>
      </c>
      <c r="K5" s="113">
        <f t="shared" ref="K5:K11" si="4">(D5+E5)/(C5)</f>
        <v>0.81947483588621439</v>
      </c>
      <c r="L5" s="113">
        <f t="shared" ref="L5:L11" si="5">D5/(C5)</f>
        <v>0.66630196936542674</v>
      </c>
      <c r="M5" s="113">
        <f t="shared" ref="M5:M11" si="6">H5/(C5)</f>
        <v>0.1061269146608315</v>
      </c>
      <c r="N5" s="54">
        <v>769</v>
      </c>
      <c r="O5" s="53">
        <v>0</v>
      </c>
      <c r="P5" s="53">
        <v>682</v>
      </c>
      <c r="Q5" s="53">
        <v>2</v>
      </c>
      <c r="R5" s="53">
        <v>7</v>
      </c>
      <c r="S5" s="53">
        <v>65</v>
      </c>
      <c r="T5" s="53">
        <v>13</v>
      </c>
      <c r="U5" s="29">
        <f t="shared" si="0"/>
        <v>769</v>
      </c>
      <c r="V5" s="55">
        <f t="shared" ref="V5:V11" si="7">(O5+P5)/(N5)</f>
        <v>0.88686605981794542</v>
      </c>
      <c r="W5" s="55">
        <f t="shared" ref="W5:W11" si="8">O5/(N5)</f>
        <v>0</v>
      </c>
      <c r="X5" s="55">
        <f t="shared" ref="X5:X11" si="9">S5/(N5)</f>
        <v>8.4525357607282178E-2</v>
      </c>
      <c r="Y5" s="56">
        <v>594</v>
      </c>
      <c r="Z5" s="56">
        <v>0</v>
      </c>
      <c r="AA5" s="56">
        <v>507</v>
      </c>
      <c r="AB5" s="56">
        <v>0</v>
      </c>
      <c r="AC5" s="52">
        <v>1</v>
      </c>
      <c r="AD5" s="56">
        <v>74</v>
      </c>
      <c r="AE5" s="56">
        <v>12</v>
      </c>
      <c r="AF5" s="29">
        <f t="shared" ref="AF5:AF12" si="10">SUM(Z5:AE5)</f>
        <v>594</v>
      </c>
      <c r="AG5" s="57">
        <f t="shared" ref="AG5:AG11" si="11">(Z5+AA5)/(Y5)</f>
        <v>0.85353535353535348</v>
      </c>
      <c r="AH5" s="57">
        <f t="shared" ref="AH5:AH11" si="12">Z5/(Y5)</f>
        <v>0</v>
      </c>
      <c r="AI5" s="57">
        <f t="shared" ref="AI5:AI11" si="13">AD5/(Y5)</f>
        <v>0.12457912457912458</v>
      </c>
      <c r="AJ5" s="54">
        <v>85</v>
      </c>
      <c r="AK5" s="53">
        <v>21</v>
      </c>
      <c r="AL5" s="53">
        <v>27</v>
      </c>
      <c r="AM5" s="53">
        <v>0</v>
      </c>
      <c r="AN5" s="53">
        <v>7</v>
      </c>
      <c r="AO5" s="53">
        <v>24</v>
      </c>
      <c r="AP5" s="53">
        <v>6</v>
      </c>
      <c r="AQ5" s="29">
        <f t="shared" ref="AQ5:AQ12" si="14">SUM(AK5:AP5)</f>
        <v>85</v>
      </c>
      <c r="AR5" s="58">
        <f t="shared" ref="AR5:AR11" si="15">(AK5+AL5)/(AJ5)</f>
        <v>0.56470588235294117</v>
      </c>
      <c r="AS5" s="59">
        <f t="shared" ref="AS5:AS11" si="16">AK5/(AJ5)</f>
        <v>0.24705882352941178</v>
      </c>
      <c r="AT5" s="60">
        <f t="shared" ref="AT5:AT11" si="17">AO5/(AJ5)</f>
        <v>0.28235294117647058</v>
      </c>
      <c r="AU5" s="10"/>
      <c r="AV5" s="44">
        <f t="shared" ref="AV5:AV11" si="18">C5+N5+Y5</f>
        <v>2277</v>
      </c>
      <c r="AW5" s="44">
        <f t="shared" ref="AW5:AW10" si="19">D5+O5+Z5</f>
        <v>609</v>
      </c>
      <c r="AX5" s="44">
        <f t="shared" si="1"/>
        <v>1329</v>
      </c>
      <c r="AY5" s="44">
        <f t="shared" si="1"/>
        <v>10</v>
      </c>
      <c r="AZ5" s="44">
        <f t="shared" si="1"/>
        <v>31</v>
      </c>
      <c r="BA5" s="44">
        <f t="shared" si="1"/>
        <v>236</v>
      </c>
      <c r="BB5" s="44">
        <f t="shared" si="1"/>
        <v>62</v>
      </c>
      <c r="BC5" s="43">
        <f t="shared" si="2"/>
        <v>2277</v>
      </c>
      <c r="BD5" s="231">
        <f t="shared" ref="BD5:BD11" si="20">(AW5+AX5)/(AV5)</f>
        <v>0.85111989459815551</v>
      </c>
      <c r="BE5" s="232">
        <f t="shared" ref="BE5:BE11" si="21">AW5/(AV5)</f>
        <v>0.26745718050065875</v>
      </c>
      <c r="BF5" s="233">
        <f t="shared" ref="BF5:BF11" si="22">BA5/(AV5)</f>
        <v>0.103645147123408</v>
      </c>
      <c r="BG5" s="22"/>
      <c r="BH5" s="22"/>
      <c r="BI5" s="22"/>
      <c r="BJ5" s="22"/>
      <c r="BK5" s="22"/>
      <c r="BL5" s="22"/>
      <c r="BM5" s="21"/>
      <c r="BN5" s="23"/>
      <c r="BO5" s="23"/>
      <c r="BP5" s="23"/>
      <c r="BQ5" s="10"/>
      <c r="BR5" s="11"/>
      <c r="BS5" s="15"/>
      <c r="BT5" s="15"/>
      <c r="BU5" s="16"/>
    </row>
    <row r="6" spans="1:73" s="20" customFormat="1" ht="21.95" customHeight="1" thickBot="1" x14ac:dyDescent="0.3">
      <c r="A6" s="50">
        <v>3</v>
      </c>
      <c r="B6" s="51" t="s">
        <v>20</v>
      </c>
      <c r="C6" s="52">
        <v>362</v>
      </c>
      <c r="D6" s="53">
        <v>323</v>
      </c>
      <c r="E6" s="53">
        <v>15</v>
      </c>
      <c r="F6" s="53">
        <v>6</v>
      </c>
      <c r="G6" s="53">
        <v>7</v>
      </c>
      <c r="H6" s="53">
        <v>8</v>
      </c>
      <c r="I6" s="53">
        <v>3</v>
      </c>
      <c r="J6" s="29">
        <f t="shared" si="3"/>
        <v>362</v>
      </c>
      <c r="K6" s="113">
        <f t="shared" si="4"/>
        <v>0.93370165745856348</v>
      </c>
      <c r="L6" s="113">
        <f t="shared" si="5"/>
        <v>0.89226519337016574</v>
      </c>
      <c r="M6" s="113">
        <f t="shared" si="6"/>
        <v>2.2099447513812154E-2</v>
      </c>
      <c r="N6" s="54">
        <v>353</v>
      </c>
      <c r="O6" s="53">
        <v>0</v>
      </c>
      <c r="P6" s="53">
        <v>347</v>
      </c>
      <c r="Q6" s="53">
        <v>0</v>
      </c>
      <c r="R6" s="53">
        <v>2</v>
      </c>
      <c r="S6" s="53">
        <v>4</v>
      </c>
      <c r="T6" s="53">
        <v>0</v>
      </c>
      <c r="U6" s="29">
        <f t="shared" si="0"/>
        <v>353</v>
      </c>
      <c r="V6" s="55">
        <f t="shared" si="7"/>
        <v>0.98300283286118983</v>
      </c>
      <c r="W6" s="55">
        <f t="shared" si="8"/>
        <v>0</v>
      </c>
      <c r="X6" s="55">
        <f t="shared" si="9"/>
        <v>1.1331444759206799E-2</v>
      </c>
      <c r="Y6" s="56">
        <v>296</v>
      </c>
      <c r="Z6" s="56">
        <v>0</v>
      </c>
      <c r="AA6" s="56">
        <v>247</v>
      </c>
      <c r="AB6" s="56">
        <v>0</v>
      </c>
      <c r="AC6" s="52">
        <v>1</v>
      </c>
      <c r="AD6" s="56">
        <v>7</v>
      </c>
      <c r="AE6" s="56">
        <v>0</v>
      </c>
      <c r="AF6" s="29">
        <f t="shared" si="10"/>
        <v>255</v>
      </c>
      <c r="AG6" s="57">
        <f t="shared" si="11"/>
        <v>0.83445945945945943</v>
      </c>
      <c r="AH6" s="57">
        <f t="shared" si="12"/>
        <v>0</v>
      </c>
      <c r="AI6" s="57">
        <f t="shared" si="13"/>
        <v>2.364864864864865E-2</v>
      </c>
      <c r="AJ6" s="54">
        <v>44</v>
      </c>
      <c r="AK6" s="53">
        <v>0</v>
      </c>
      <c r="AL6" s="53">
        <v>44</v>
      </c>
      <c r="AM6" s="53">
        <v>0</v>
      </c>
      <c r="AN6" s="53">
        <v>0</v>
      </c>
      <c r="AO6" s="53">
        <v>0</v>
      </c>
      <c r="AP6" s="53">
        <v>0</v>
      </c>
      <c r="AQ6" s="29">
        <f t="shared" si="14"/>
        <v>44</v>
      </c>
      <c r="AR6" s="58">
        <f>(AK6+AL6)/(AJ6)</f>
        <v>1</v>
      </c>
      <c r="AS6" s="59">
        <f t="shared" si="16"/>
        <v>0</v>
      </c>
      <c r="AT6" s="60">
        <f t="shared" si="17"/>
        <v>0</v>
      </c>
      <c r="AU6" s="10"/>
      <c r="AV6" s="44">
        <f t="shared" si="18"/>
        <v>1011</v>
      </c>
      <c r="AW6" s="44">
        <f>D6+O6+Z6</f>
        <v>323</v>
      </c>
      <c r="AX6" s="44">
        <f t="shared" si="1"/>
        <v>609</v>
      </c>
      <c r="AY6" s="44">
        <f t="shared" si="1"/>
        <v>6</v>
      </c>
      <c r="AZ6" s="44">
        <f t="shared" si="1"/>
        <v>10</v>
      </c>
      <c r="BA6" s="44">
        <f t="shared" si="1"/>
        <v>19</v>
      </c>
      <c r="BB6" s="44">
        <f t="shared" si="1"/>
        <v>3</v>
      </c>
      <c r="BC6" s="43">
        <f t="shared" si="2"/>
        <v>970</v>
      </c>
      <c r="BD6" s="231">
        <f t="shared" si="20"/>
        <v>0.9218595450049456</v>
      </c>
      <c r="BE6" s="232">
        <f t="shared" si="21"/>
        <v>0.31948565776458954</v>
      </c>
      <c r="BF6" s="233">
        <f t="shared" si="22"/>
        <v>1.8793273986152326E-2</v>
      </c>
      <c r="BG6" s="22"/>
      <c r="BH6" s="22" t="s">
        <v>84</v>
      </c>
      <c r="BI6" s="22"/>
      <c r="BJ6" s="22"/>
      <c r="BK6" s="22"/>
      <c r="BL6" s="22"/>
      <c r="BM6" s="21"/>
      <c r="BN6" s="23"/>
      <c r="BO6" s="23"/>
      <c r="BP6" s="23"/>
      <c r="BQ6" s="10"/>
      <c r="BR6" s="11"/>
      <c r="BS6" s="12"/>
      <c r="BT6" s="12"/>
      <c r="BU6" s="12"/>
    </row>
    <row r="7" spans="1:73" s="20" customFormat="1" ht="21.95" customHeight="1" thickBot="1" x14ac:dyDescent="0.3">
      <c r="A7" s="50">
        <v>4</v>
      </c>
      <c r="B7" s="51" t="s">
        <v>21</v>
      </c>
      <c r="C7" s="54">
        <v>32</v>
      </c>
      <c r="D7" s="53">
        <v>27</v>
      </c>
      <c r="E7" s="53">
        <v>2</v>
      </c>
      <c r="F7" s="53">
        <v>2</v>
      </c>
      <c r="G7" s="53">
        <v>1</v>
      </c>
      <c r="H7" s="53">
        <v>0</v>
      </c>
      <c r="I7" s="53">
        <v>0</v>
      </c>
      <c r="J7" s="29">
        <f t="shared" si="3"/>
        <v>32</v>
      </c>
      <c r="K7" s="113">
        <f t="shared" si="4"/>
        <v>0.90625</v>
      </c>
      <c r="L7" s="113">
        <f t="shared" si="5"/>
        <v>0.84375</v>
      </c>
      <c r="M7" s="113">
        <f t="shared" si="6"/>
        <v>0</v>
      </c>
      <c r="N7" s="54">
        <v>207</v>
      </c>
      <c r="O7" s="53">
        <v>0</v>
      </c>
      <c r="P7" s="53">
        <v>202</v>
      </c>
      <c r="Q7" s="53">
        <v>0</v>
      </c>
      <c r="R7" s="53">
        <v>0</v>
      </c>
      <c r="S7" s="53">
        <v>5</v>
      </c>
      <c r="T7" s="53">
        <v>0</v>
      </c>
      <c r="U7" s="29">
        <f t="shared" si="0"/>
        <v>207</v>
      </c>
      <c r="V7" s="55">
        <f t="shared" si="7"/>
        <v>0.97584541062801933</v>
      </c>
      <c r="W7" s="55">
        <f t="shared" si="8"/>
        <v>0</v>
      </c>
      <c r="X7" s="55">
        <f t="shared" si="9"/>
        <v>2.4154589371980676E-2</v>
      </c>
      <c r="Y7" s="61">
        <v>114</v>
      </c>
      <c r="Z7" s="61">
        <v>0</v>
      </c>
      <c r="AA7" s="61">
        <v>113</v>
      </c>
      <c r="AB7" s="61">
        <v>0</v>
      </c>
      <c r="AC7" s="54">
        <v>0</v>
      </c>
      <c r="AD7" s="61">
        <v>1</v>
      </c>
      <c r="AE7" s="61">
        <v>0</v>
      </c>
      <c r="AF7" s="29">
        <f t="shared" si="10"/>
        <v>114</v>
      </c>
      <c r="AG7" s="57">
        <f t="shared" si="11"/>
        <v>0.99122807017543857</v>
      </c>
      <c r="AH7" s="57">
        <f t="shared" si="12"/>
        <v>0</v>
      </c>
      <c r="AI7" s="57">
        <f t="shared" si="13"/>
        <v>8.771929824561403E-3</v>
      </c>
      <c r="AJ7" s="54">
        <v>17</v>
      </c>
      <c r="AK7" s="53">
        <v>0</v>
      </c>
      <c r="AL7" s="53">
        <v>17</v>
      </c>
      <c r="AM7" s="53">
        <v>0</v>
      </c>
      <c r="AN7" s="53">
        <v>0</v>
      </c>
      <c r="AO7" s="53">
        <v>0</v>
      </c>
      <c r="AP7" s="53">
        <v>0</v>
      </c>
      <c r="AQ7" s="29">
        <f t="shared" si="14"/>
        <v>17</v>
      </c>
      <c r="AR7" s="58">
        <f t="shared" si="15"/>
        <v>1</v>
      </c>
      <c r="AS7" s="59">
        <f t="shared" si="16"/>
        <v>0</v>
      </c>
      <c r="AT7" s="60">
        <f t="shared" si="17"/>
        <v>0</v>
      </c>
      <c r="AU7" s="10"/>
      <c r="AV7" s="44">
        <f t="shared" si="18"/>
        <v>353</v>
      </c>
      <c r="AW7" s="44">
        <f>D7+O7+Z7</f>
        <v>27</v>
      </c>
      <c r="AX7" s="44">
        <f>E7+P7+AA7</f>
        <v>317</v>
      </c>
      <c r="AY7" s="44">
        <f t="shared" si="1"/>
        <v>2</v>
      </c>
      <c r="AZ7" s="44">
        <f t="shared" si="1"/>
        <v>1</v>
      </c>
      <c r="BA7" s="44">
        <f t="shared" si="1"/>
        <v>6</v>
      </c>
      <c r="BB7" s="44">
        <f t="shared" si="1"/>
        <v>0</v>
      </c>
      <c r="BC7" s="43">
        <f t="shared" si="2"/>
        <v>353</v>
      </c>
      <c r="BD7" s="231">
        <f t="shared" si="20"/>
        <v>0.9745042492917847</v>
      </c>
      <c r="BE7" s="232">
        <f t="shared" si="21"/>
        <v>7.6487252124645896E-2</v>
      </c>
      <c r="BF7" s="233">
        <f t="shared" si="22"/>
        <v>1.69971671388102E-2</v>
      </c>
      <c r="BG7" s="22"/>
      <c r="BH7" s="22"/>
      <c r="BI7" s="22"/>
      <c r="BJ7" s="22"/>
      <c r="BK7" s="22"/>
      <c r="BL7" s="22"/>
      <c r="BM7" s="21"/>
      <c r="BN7" s="23"/>
      <c r="BO7" s="23"/>
      <c r="BP7" s="23"/>
      <c r="BQ7" s="10"/>
      <c r="BR7" s="11"/>
      <c r="BS7" s="12"/>
      <c r="BT7" s="12"/>
      <c r="BU7" s="12"/>
    </row>
    <row r="8" spans="1:73" s="20" customFormat="1" ht="21.95" customHeight="1" thickBot="1" x14ac:dyDescent="0.3">
      <c r="A8" s="50">
        <v>5</v>
      </c>
      <c r="B8" s="51" t="s">
        <v>71</v>
      </c>
      <c r="C8" s="52">
        <v>3635</v>
      </c>
      <c r="D8" s="53">
        <v>2766</v>
      </c>
      <c r="E8" s="53">
        <v>629</v>
      </c>
      <c r="F8" s="53">
        <v>49</v>
      </c>
      <c r="G8" s="53">
        <v>66</v>
      </c>
      <c r="H8" s="53">
        <v>76</v>
      </c>
      <c r="I8" s="53">
        <v>46</v>
      </c>
      <c r="J8" s="29">
        <f t="shared" si="3"/>
        <v>3632</v>
      </c>
      <c r="K8" s="113">
        <f t="shared" si="4"/>
        <v>0.93397524071526827</v>
      </c>
      <c r="L8" s="113">
        <f t="shared" si="5"/>
        <v>0.76093535075653373</v>
      </c>
      <c r="M8" s="113">
        <f t="shared" si="6"/>
        <v>2.0907840440165061E-2</v>
      </c>
      <c r="N8" s="54">
        <v>3126</v>
      </c>
      <c r="O8" s="53">
        <v>0</v>
      </c>
      <c r="P8" s="53">
        <v>3043</v>
      </c>
      <c r="Q8" s="53">
        <v>7</v>
      </c>
      <c r="R8" s="53">
        <v>23</v>
      </c>
      <c r="S8" s="53">
        <v>28</v>
      </c>
      <c r="T8" s="53">
        <v>24</v>
      </c>
      <c r="U8" s="29">
        <f t="shared" si="0"/>
        <v>3125</v>
      </c>
      <c r="V8" s="55">
        <f t="shared" si="7"/>
        <v>0.97344849648112608</v>
      </c>
      <c r="W8" s="55">
        <f t="shared" si="8"/>
        <v>0</v>
      </c>
      <c r="X8" s="55">
        <f t="shared" si="9"/>
        <v>8.9571337172104932E-3</v>
      </c>
      <c r="Y8" s="56">
        <v>3581</v>
      </c>
      <c r="Z8" s="56">
        <v>0</v>
      </c>
      <c r="AA8" s="56">
        <v>3501</v>
      </c>
      <c r="AB8" s="56">
        <v>8</v>
      </c>
      <c r="AC8" s="52">
        <v>21</v>
      </c>
      <c r="AD8" s="56">
        <v>25</v>
      </c>
      <c r="AE8" s="56">
        <v>20</v>
      </c>
      <c r="AF8" s="29">
        <f t="shared" si="10"/>
        <v>3575</v>
      </c>
      <c r="AG8" s="57">
        <f t="shared" si="11"/>
        <v>0.97765987154426137</v>
      </c>
      <c r="AH8" s="57">
        <f t="shared" si="12"/>
        <v>0</v>
      </c>
      <c r="AI8" s="57">
        <f t="shared" si="13"/>
        <v>6.9812901424183187E-3</v>
      </c>
      <c r="AJ8" s="54">
        <v>52</v>
      </c>
      <c r="AK8" s="53">
        <v>29</v>
      </c>
      <c r="AL8" s="53">
        <v>17</v>
      </c>
      <c r="AM8" s="53">
        <v>2</v>
      </c>
      <c r="AN8" s="53">
        <v>1</v>
      </c>
      <c r="AO8" s="53">
        <v>2</v>
      </c>
      <c r="AP8" s="53">
        <v>1</v>
      </c>
      <c r="AQ8" s="29">
        <f t="shared" si="14"/>
        <v>52</v>
      </c>
      <c r="AR8" s="58">
        <f t="shared" si="15"/>
        <v>0.88461538461538458</v>
      </c>
      <c r="AS8" s="59">
        <f t="shared" si="16"/>
        <v>0.55769230769230771</v>
      </c>
      <c r="AT8" s="60">
        <f t="shared" si="17"/>
        <v>3.8461538461538464E-2</v>
      </c>
      <c r="AU8" s="10"/>
      <c r="AV8" s="44">
        <f t="shared" si="18"/>
        <v>10342</v>
      </c>
      <c r="AW8" s="44">
        <f t="shared" si="19"/>
        <v>2766</v>
      </c>
      <c r="AX8" s="44">
        <f t="shared" si="1"/>
        <v>7173</v>
      </c>
      <c r="AY8" s="44">
        <f t="shared" si="1"/>
        <v>64</v>
      </c>
      <c r="AZ8" s="44">
        <f t="shared" si="1"/>
        <v>110</v>
      </c>
      <c r="BA8" s="44">
        <f t="shared" si="1"/>
        <v>129</v>
      </c>
      <c r="BB8" s="44">
        <f t="shared" si="1"/>
        <v>90</v>
      </c>
      <c r="BC8" s="43">
        <f t="shared" si="2"/>
        <v>10332</v>
      </c>
      <c r="BD8" s="231">
        <f t="shared" si="20"/>
        <v>0.96103268226648619</v>
      </c>
      <c r="BE8" s="232">
        <f t="shared" si="21"/>
        <v>0.26745310384838522</v>
      </c>
      <c r="BF8" s="233">
        <f t="shared" si="22"/>
        <v>1.2473409398568943E-2</v>
      </c>
      <c r="BG8" s="22"/>
      <c r="BH8" s="22"/>
      <c r="BI8" s="22"/>
      <c r="BJ8" s="22"/>
      <c r="BK8" s="22"/>
      <c r="BL8" s="22"/>
      <c r="BM8" s="21"/>
      <c r="BN8" s="23"/>
      <c r="BO8" s="23"/>
      <c r="BP8" s="23"/>
      <c r="BQ8" s="10"/>
      <c r="BR8" s="11"/>
      <c r="BS8" s="12"/>
      <c r="BT8" s="12"/>
      <c r="BU8" s="12"/>
    </row>
    <row r="9" spans="1:73" s="20" customFormat="1" ht="21.95" customHeight="1" thickBot="1" x14ac:dyDescent="0.3">
      <c r="A9" s="50">
        <v>6</v>
      </c>
      <c r="B9" s="51" t="s">
        <v>22</v>
      </c>
      <c r="C9" s="52">
        <v>22065</v>
      </c>
      <c r="D9" s="53">
        <v>15107</v>
      </c>
      <c r="E9" s="53">
        <v>5469</v>
      </c>
      <c r="F9" s="53">
        <v>135</v>
      </c>
      <c r="G9" s="53">
        <v>508</v>
      </c>
      <c r="H9" s="53">
        <v>427</v>
      </c>
      <c r="I9" s="53">
        <v>419</v>
      </c>
      <c r="J9" s="29">
        <f t="shared" si="3"/>
        <v>22065</v>
      </c>
      <c r="K9" s="113">
        <f t="shared" si="4"/>
        <v>0.93251756174937683</v>
      </c>
      <c r="L9" s="113">
        <f t="shared" si="5"/>
        <v>0.68465896215726263</v>
      </c>
      <c r="M9" s="113">
        <f t="shared" si="6"/>
        <v>1.9351914797190121E-2</v>
      </c>
      <c r="N9" s="54">
        <v>23859</v>
      </c>
      <c r="O9" s="53">
        <v>0</v>
      </c>
      <c r="P9" s="53">
        <v>22530</v>
      </c>
      <c r="Q9" s="53">
        <v>131</v>
      </c>
      <c r="R9" s="53">
        <v>289</v>
      </c>
      <c r="S9" s="53">
        <v>642</v>
      </c>
      <c r="T9" s="53">
        <v>267</v>
      </c>
      <c r="U9" s="29">
        <f t="shared" si="0"/>
        <v>23859</v>
      </c>
      <c r="V9" s="55">
        <f t="shared" si="7"/>
        <v>0.94429774927700239</v>
      </c>
      <c r="W9" s="55">
        <f t="shared" si="8"/>
        <v>0</v>
      </c>
      <c r="X9" s="55">
        <f t="shared" si="9"/>
        <v>2.6908084999371307E-2</v>
      </c>
      <c r="Y9" s="56">
        <v>7857</v>
      </c>
      <c r="Z9" s="56">
        <v>0</v>
      </c>
      <c r="AA9" s="56">
        <v>7473</v>
      </c>
      <c r="AB9" s="56">
        <v>8</v>
      </c>
      <c r="AC9" s="52">
        <v>69</v>
      </c>
      <c r="AD9" s="56">
        <v>233</v>
      </c>
      <c r="AE9" s="56">
        <v>74</v>
      </c>
      <c r="AF9" s="29">
        <f t="shared" si="10"/>
        <v>7857</v>
      </c>
      <c r="AG9" s="57">
        <f t="shared" si="11"/>
        <v>0.95112638411607486</v>
      </c>
      <c r="AH9" s="57">
        <f t="shared" si="12"/>
        <v>0</v>
      </c>
      <c r="AI9" s="57">
        <f t="shared" si="13"/>
        <v>2.9655084637902507E-2</v>
      </c>
      <c r="AJ9" s="54">
        <v>817</v>
      </c>
      <c r="AK9" s="53">
        <v>290</v>
      </c>
      <c r="AL9" s="53">
        <v>382</v>
      </c>
      <c r="AM9" s="53">
        <v>9</v>
      </c>
      <c r="AN9" s="53">
        <v>28</v>
      </c>
      <c r="AO9" s="53">
        <v>53</v>
      </c>
      <c r="AP9" s="53">
        <v>55</v>
      </c>
      <c r="AQ9" s="29">
        <f t="shared" si="14"/>
        <v>817</v>
      </c>
      <c r="AR9" s="58">
        <f t="shared" si="15"/>
        <v>0.82252141982864135</v>
      </c>
      <c r="AS9" s="59">
        <f t="shared" si="16"/>
        <v>0.35495716034271724</v>
      </c>
      <c r="AT9" s="60">
        <f t="shared" si="17"/>
        <v>6.4871481028151781E-2</v>
      </c>
      <c r="AU9" s="10"/>
      <c r="AV9" s="44">
        <f t="shared" si="18"/>
        <v>53781</v>
      </c>
      <c r="AW9" s="44">
        <f t="shared" si="19"/>
        <v>15107</v>
      </c>
      <c r="AX9" s="44">
        <f t="shared" si="1"/>
        <v>35472</v>
      </c>
      <c r="AY9" s="44">
        <f t="shared" si="1"/>
        <v>274</v>
      </c>
      <c r="AZ9" s="44">
        <f t="shared" si="1"/>
        <v>866</v>
      </c>
      <c r="BA9" s="44">
        <f t="shared" si="1"/>
        <v>1302</v>
      </c>
      <c r="BB9" s="44">
        <f t="shared" si="1"/>
        <v>760</v>
      </c>
      <c r="BC9" s="43">
        <f t="shared" si="2"/>
        <v>53781</v>
      </c>
      <c r="BD9" s="231">
        <f t="shared" si="20"/>
        <v>0.94046224503077291</v>
      </c>
      <c r="BE9" s="232">
        <f t="shared" si="21"/>
        <v>0.28089845856343321</v>
      </c>
      <c r="BF9" s="233">
        <f t="shared" si="22"/>
        <v>2.4209293244826239E-2</v>
      </c>
      <c r="BG9" s="22"/>
      <c r="BH9" s="22"/>
      <c r="BI9" s="22"/>
      <c r="BJ9" s="22"/>
      <c r="BK9" s="22"/>
      <c r="BL9" s="22"/>
      <c r="BM9" s="21"/>
      <c r="BN9" s="23"/>
      <c r="BO9" s="23"/>
      <c r="BP9" s="23"/>
      <c r="BQ9" s="10"/>
      <c r="BR9" s="11"/>
      <c r="BS9" s="12"/>
      <c r="BT9" s="12"/>
      <c r="BU9" s="12"/>
    </row>
    <row r="10" spans="1:73" s="20" customFormat="1" ht="21.95" customHeight="1" thickBot="1" x14ac:dyDescent="0.3">
      <c r="A10" s="50">
        <v>7</v>
      </c>
      <c r="B10" s="51" t="s">
        <v>23</v>
      </c>
      <c r="C10" s="52">
        <v>7188</v>
      </c>
      <c r="D10" s="53">
        <v>4437</v>
      </c>
      <c r="E10" s="53">
        <v>1819</v>
      </c>
      <c r="F10" s="53">
        <v>119</v>
      </c>
      <c r="G10" s="53">
        <v>199</v>
      </c>
      <c r="H10" s="53">
        <v>443</v>
      </c>
      <c r="I10" s="53">
        <v>171</v>
      </c>
      <c r="J10" s="29">
        <f t="shared" si="3"/>
        <v>7188</v>
      </c>
      <c r="K10" s="113">
        <f t="shared" si="4"/>
        <v>0.87033945464663331</v>
      </c>
      <c r="L10" s="113">
        <f t="shared" si="5"/>
        <v>0.61727879799666108</v>
      </c>
      <c r="M10" s="113">
        <f t="shared" si="6"/>
        <v>6.1630495269894267E-2</v>
      </c>
      <c r="N10" s="54">
        <v>6235</v>
      </c>
      <c r="O10" s="53">
        <v>0</v>
      </c>
      <c r="P10" s="53">
        <v>5770</v>
      </c>
      <c r="Q10" s="53">
        <v>7</v>
      </c>
      <c r="R10" s="53">
        <v>104</v>
      </c>
      <c r="S10" s="53">
        <v>289</v>
      </c>
      <c r="T10" s="53">
        <v>65</v>
      </c>
      <c r="U10" s="29">
        <f t="shared" si="0"/>
        <v>6235</v>
      </c>
      <c r="V10" s="55">
        <f t="shared" si="7"/>
        <v>0.92542101042502001</v>
      </c>
      <c r="W10" s="55">
        <f t="shared" si="8"/>
        <v>0</v>
      </c>
      <c r="X10" s="55">
        <f t="shared" si="9"/>
        <v>4.6351242983159582E-2</v>
      </c>
      <c r="Y10" s="56">
        <v>2818</v>
      </c>
      <c r="Z10" s="56">
        <v>0</v>
      </c>
      <c r="AA10" s="56">
        <v>2601</v>
      </c>
      <c r="AB10" s="56">
        <v>6</v>
      </c>
      <c r="AC10" s="52">
        <v>41</v>
      </c>
      <c r="AD10" s="56">
        <v>128</v>
      </c>
      <c r="AE10" s="56">
        <v>42</v>
      </c>
      <c r="AF10" s="29">
        <f t="shared" si="10"/>
        <v>2818</v>
      </c>
      <c r="AG10" s="57">
        <f t="shared" si="11"/>
        <v>0.9229950319375444</v>
      </c>
      <c r="AH10" s="57">
        <f t="shared" si="12"/>
        <v>0</v>
      </c>
      <c r="AI10" s="57">
        <f t="shared" si="13"/>
        <v>4.5422285308729597E-2</v>
      </c>
      <c r="AJ10" s="54">
        <v>970</v>
      </c>
      <c r="AK10" s="53">
        <v>329</v>
      </c>
      <c r="AL10" s="53">
        <v>440</v>
      </c>
      <c r="AM10" s="53">
        <v>16</v>
      </c>
      <c r="AN10" s="53">
        <v>27</v>
      </c>
      <c r="AO10" s="53">
        <v>118</v>
      </c>
      <c r="AP10" s="53">
        <v>40</v>
      </c>
      <c r="AQ10" s="29">
        <f t="shared" si="14"/>
        <v>970</v>
      </c>
      <c r="AR10" s="58">
        <f t="shared" si="15"/>
        <v>0.79278350515463913</v>
      </c>
      <c r="AS10" s="59">
        <f t="shared" si="16"/>
        <v>0.33917525773195878</v>
      </c>
      <c r="AT10" s="60">
        <f t="shared" si="17"/>
        <v>0.12164948453608247</v>
      </c>
      <c r="AU10" s="10"/>
      <c r="AV10" s="44">
        <f t="shared" si="18"/>
        <v>16241</v>
      </c>
      <c r="AW10" s="44">
        <f t="shared" si="19"/>
        <v>4437</v>
      </c>
      <c r="AX10" s="44">
        <f t="shared" si="1"/>
        <v>10190</v>
      </c>
      <c r="AY10" s="44">
        <f t="shared" si="1"/>
        <v>132</v>
      </c>
      <c r="AZ10" s="44">
        <f t="shared" si="1"/>
        <v>344</v>
      </c>
      <c r="BA10" s="44">
        <f t="shared" si="1"/>
        <v>860</v>
      </c>
      <c r="BB10" s="44">
        <f t="shared" si="1"/>
        <v>278</v>
      </c>
      <c r="BC10" s="43">
        <f t="shared" si="2"/>
        <v>16241</v>
      </c>
      <c r="BD10" s="231">
        <f t="shared" si="20"/>
        <v>0.9006218828889847</v>
      </c>
      <c r="BE10" s="232">
        <f t="shared" si="21"/>
        <v>0.27319746321039345</v>
      </c>
      <c r="BF10" s="233">
        <f t="shared" si="22"/>
        <v>5.2952404408595527E-2</v>
      </c>
      <c r="BG10" s="22"/>
      <c r="BH10" s="22"/>
      <c r="BI10" s="22"/>
      <c r="BJ10" s="22"/>
      <c r="BK10" s="22"/>
      <c r="BL10" s="22"/>
      <c r="BM10" s="21"/>
      <c r="BN10" s="23"/>
      <c r="BO10" s="23"/>
      <c r="BP10" s="23"/>
      <c r="BQ10" s="10"/>
      <c r="BR10" s="11"/>
      <c r="BS10" s="12"/>
      <c r="BT10" s="12"/>
      <c r="BU10" s="12"/>
    </row>
    <row r="11" spans="1:73" s="20" customFormat="1" ht="21.95" customHeight="1" thickBot="1" x14ac:dyDescent="0.3">
      <c r="A11" s="62">
        <v>8</v>
      </c>
      <c r="B11" s="63" t="s">
        <v>24</v>
      </c>
      <c r="C11" s="64">
        <v>119</v>
      </c>
      <c r="D11" s="65">
        <v>58</v>
      </c>
      <c r="E11" s="65">
        <v>36</v>
      </c>
      <c r="F11" s="65">
        <v>0</v>
      </c>
      <c r="G11" s="65">
        <v>2</v>
      </c>
      <c r="H11" s="65">
        <v>13</v>
      </c>
      <c r="I11" s="65">
        <v>4</v>
      </c>
      <c r="J11" s="30">
        <f t="shared" si="3"/>
        <v>113</v>
      </c>
      <c r="K11" s="113">
        <f t="shared" si="4"/>
        <v>0.78991596638655459</v>
      </c>
      <c r="L11" s="113">
        <f t="shared" si="5"/>
        <v>0.48739495798319327</v>
      </c>
      <c r="M11" s="113">
        <f t="shared" si="6"/>
        <v>0.1092436974789916</v>
      </c>
      <c r="N11" s="66">
        <v>138</v>
      </c>
      <c r="O11" s="65">
        <v>3</v>
      </c>
      <c r="P11" s="65">
        <v>87</v>
      </c>
      <c r="Q11" s="65">
        <v>0</v>
      </c>
      <c r="R11" s="65">
        <v>4</v>
      </c>
      <c r="S11" s="65">
        <v>19</v>
      </c>
      <c r="T11" s="65">
        <v>0</v>
      </c>
      <c r="U11" s="30">
        <f t="shared" si="0"/>
        <v>113</v>
      </c>
      <c r="V11" s="67">
        <f t="shared" si="7"/>
        <v>0.65217391304347827</v>
      </c>
      <c r="W11" s="67">
        <f t="shared" si="8"/>
        <v>2.1739130434782608E-2</v>
      </c>
      <c r="X11" s="67">
        <f t="shared" si="9"/>
        <v>0.13768115942028986</v>
      </c>
      <c r="Y11" s="68">
        <v>224</v>
      </c>
      <c r="Z11" s="68">
        <v>5</v>
      </c>
      <c r="AA11" s="68">
        <v>107</v>
      </c>
      <c r="AB11" s="68">
        <v>0</v>
      </c>
      <c r="AC11" s="64">
        <v>0</v>
      </c>
      <c r="AD11" s="68">
        <v>49</v>
      </c>
      <c r="AE11" s="68">
        <v>6</v>
      </c>
      <c r="AF11" s="30">
        <f t="shared" si="10"/>
        <v>167</v>
      </c>
      <c r="AG11" s="69">
        <f t="shared" si="11"/>
        <v>0.5</v>
      </c>
      <c r="AH11" s="69">
        <f t="shared" si="12"/>
        <v>2.2321428571428572E-2</v>
      </c>
      <c r="AI11" s="69">
        <f t="shared" si="13"/>
        <v>0.21875</v>
      </c>
      <c r="AJ11" s="66">
        <v>101</v>
      </c>
      <c r="AK11" s="65">
        <v>15</v>
      </c>
      <c r="AL11" s="65">
        <v>66</v>
      </c>
      <c r="AM11" s="65">
        <v>2</v>
      </c>
      <c r="AN11" s="65">
        <v>2</v>
      </c>
      <c r="AO11" s="65">
        <v>16</v>
      </c>
      <c r="AP11" s="65">
        <v>0</v>
      </c>
      <c r="AQ11" s="30">
        <f t="shared" si="14"/>
        <v>101</v>
      </c>
      <c r="AR11" s="70">
        <f t="shared" si="15"/>
        <v>0.80198019801980203</v>
      </c>
      <c r="AS11" s="71">
        <f t="shared" si="16"/>
        <v>0.14851485148514851</v>
      </c>
      <c r="AT11" s="72">
        <f t="shared" si="17"/>
        <v>0.15841584158415842</v>
      </c>
      <c r="AU11" s="10"/>
      <c r="AV11" s="44">
        <f t="shared" si="18"/>
        <v>481</v>
      </c>
      <c r="AW11" s="44">
        <f>D11+O11+Z11</f>
        <v>66</v>
      </c>
      <c r="AX11" s="44">
        <f t="shared" si="1"/>
        <v>230</v>
      </c>
      <c r="AY11" s="44">
        <f t="shared" si="1"/>
        <v>0</v>
      </c>
      <c r="AZ11" s="44">
        <f t="shared" si="1"/>
        <v>6</v>
      </c>
      <c r="BA11" s="44">
        <f t="shared" si="1"/>
        <v>81</v>
      </c>
      <c r="BB11" s="44">
        <f t="shared" si="1"/>
        <v>10</v>
      </c>
      <c r="BC11" s="43">
        <f t="shared" si="2"/>
        <v>393</v>
      </c>
      <c r="BD11" s="234">
        <f t="shared" si="20"/>
        <v>0.61538461538461542</v>
      </c>
      <c r="BE11" s="235">
        <f t="shared" si="21"/>
        <v>0.13721413721413722</v>
      </c>
      <c r="BF11" s="236">
        <f t="shared" si="22"/>
        <v>0.16839916839916841</v>
      </c>
      <c r="BG11" s="22"/>
      <c r="BH11" s="22"/>
      <c r="BI11" s="22"/>
      <c r="BJ11" s="22"/>
      <c r="BK11" s="22"/>
      <c r="BL11" s="22"/>
      <c r="BM11" s="21"/>
      <c r="BN11" s="23"/>
      <c r="BO11" s="23"/>
      <c r="BP11" s="23"/>
      <c r="BQ11" s="10"/>
      <c r="BR11" s="11"/>
      <c r="BS11" s="12"/>
      <c r="BT11" s="12"/>
      <c r="BU11" s="12"/>
    </row>
    <row r="12" spans="1:73" s="19" customFormat="1" ht="41.25" customHeight="1" thickBot="1" x14ac:dyDescent="0.3">
      <c r="A12" s="398" t="s">
        <v>17</v>
      </c>
      <c r="B12" s="398"/>
      <c r="C12" s="73">
        <f t="shared" ref="C12:I12" si="23">SUM(C4:C11)</f>
        <v>34770</v>
      </c>
      <c r="D12" s="73">
        <f t="shared" si="23"/>
        <v>23748</v>
      </c>
      <c r="E12" s="73">
        <f t="shared" si="23"/>
        <v>8118</v>
      </c>
      <c r="F12" s="73">
        <f t="shared" si="23"/>
        <v>325</v>
      </c>
      <c r="G12" s="73">
        <f t="shared" si="23"/>
        <v>820</v>
      </c>
      <c r="H12" s="73">
        <f t="shared" si="23"/>
        <v>1067</v>
      </c>
      <c r="I12" s="73">
        <f t="shared" si="23"/>
        <v>683</v>
      </c>
      <c r="J12" s="28">
        <f t="shared" si="3"/>
        <v>34761</v>
      </c>
      <c r="K12" s="113">
        <f>(D12+E12)/(C12)</f>
        <v>0.91647972389991372</v>
      </c>
      <c r="L12" s="113">
        <f>D12/(C12)</f>
        <v>0.68300258843830886</v>
      </c>
      <c r="M12" s="113">
        <f>H12/(C12)</f>
        <v>3.0687374173137761E-2</v>
      </c>
      <c r="N12" s="28">
        <f>SUM(N4:N11)</f>
        <v>35228</v>
      </c>
      <c r="O12" s="28">
        <f t="shared" ref="O12:T12" si="24">SUM(O3:O11)</f>
        <v>3</v>
      </c>
      <c r="P12" s="28">
        <f t="shared" si="24"/>
        <v>33171</v>
      </c>
      <c r="Q12" s="28">
        <f t="shared" si="24"/>
        <v>147</v>
      </c>
      <c r="R12" s="28">
        <f t="shared" si="24"/>
        <v>454</v>
      </c>
      <c r="S12" s="28">
        <f t="shared" si="24"/>
        <v>1054</v>
      </c>
      <c r="T12" s="28">
        <f t="shared" si="24"/>
        <v>373</v>
      </c>
      <c r="U12" s="28">
        <f t="shared" si="0"/>
        <v>35202</v>
      </c>
      <c r="V12" s="74">
        <f>(O12+P12)/(N12)</f>
        <v>0.94169410696037248</v>
      </c>
      <c r="W12" s="74">
        <f>O12/(N12)</f>
        <v>8.5159532190303168E-5</v>
      </c>
      <c r="X12" s="74">
        <f>S12/(N12)</f>
        <v>2.9919382309526513E-2</v>
      </c>
      <c r="Y12" s="28">
        <f>SUM(Y4:Y11)</f>
        <v>15867</v>
      </c>
      <c r="Z12" s="28">
        <f t="shared" ref="Z12:AE12" si="25">SUM(Z4:Z11)</f>
        <v>5</v>
      </c>
      <c r="AA12" s="28">
        <f t="shared" si="25"/>
        <v>14912</v>
      </c>
      <c r="AB12" s="28">
        <f t="shared" si="25"/>
        <v>22</v>
      </c>
      <c r="AC12" s="28">
        <f t="shared" si="25"/>
        <v>145</v>
      </c>
      <c r="AD12" s="28">
        <f t="shared" si="25"/>
        <v>521</v>
      </c>
      <c r="AE12" s="28">
        <f t="shared" si="25"/>
        <v>158</v>
      </c>
      <c r="AF12" s="28">
        <f t="shared" si="10"/>
        <v>15763</v>
      </c>
      <c r="AG12" s="75">
        <f>(Z12+AA12)/(Y12)</f>
        <v>0.94012730824982671</v>
      </c>
      <c r="AH12" s="75">
        <f>Z12/(Y12)</f>
        <v>3.1511943026407008E-4</v>
      </c>
      <c r="AI12" s="75">
        <f>AD12/(Y12)</f>
        <v>3.2835444633516106E-2</v>
      </c>
      <c r="AJ12" s="28">
        <f t="shared" ref="AJ12:AP12" si="26">SUM(AJ4:AJ11)</f>
        <v>2127</v>
      </c>
      <c r="AK12" s="28">
        <f t="shared" si="26"/>
        <v>688</v>
      </c>
      <c r="AL12" s="28">
        <f t="shared" si="26"/>
        <v>1029</v>
      </c>
      <c r="AM12" s="28">
        <f t="shared" si="26"/>
        <v>30</v>
      </c>
      <c r="AN12" s="28">
        <f t="shared" si="26"/>
        <v>65</v>
      </c>
      <c r="AO12" s="28">
        <f t="shared" si="26"/>
        <v>213</v>
      </c>
      <c r="AP12" s="28">
        <f t="shared" si="26"/>
        <v>102</v>
      </c>
      <c r="AQ12" s="28">
        <f t="shared" si="14"/>
        <v>2127</v>
      </c>
      <c r="AR12" s="76">
        <f>(AK12+AL12)/(AJ12)</f>
        <v>0.80724024447578746</v>
      </c>
      <c r="AS12" s="77">
        <f>AK12/(AJ12)</f>
        <v>0.3234602726845322</v>
      </c>
      <c r="AT12" s="78">
        <f>AO12/(AJ12)</f>
        <v>0.1001410437235543</v>
      </c>
      <c r="AU12" s="142"/>
      <c r="AV12" s="144">
        <f>SUM(AV4:AV11)</f>
        <v>85865</v>
      </c>
      <c r="AW12" s="144">
        <f>SUM(AW4:AW11)</f>
        <v>23756</v>
      </c>
      <c r="AX12" s="316">
        <f t="shared" ref="AX12:BB12" si="27">SUM(AX4:AX11)</f>
        <v>56201</v>
      </c>
      <c r="AY12" s="316">
        <f t="shared" si="27"/>
        <v>494</v>
      </c>
      <c r="AZ12" s="316">
        <f t="shared" si="27"/>
        <v>1419</v>
      </c>
      <c r="BA12" s="316">
        <f t="shared" si="27"/>
        <v>2642</v>
      </c>
      <c r="BB12" s="316">
        <f t="shared" si="27"/>
        <v>1214</v>
      </c>
      <c r="BC12" s="144">
        <f t="shared" si="2"/>
        <v>85726</v>
      </c>
      <c r="BD12" s="237">
        <f>(AW12+AX12)/(AV12)</f>
        <v>0.93119431665987307</v>
      </c>
      <c r="BE12" s="238">
        <f>AW12/(AV12)</f>
        <v>0.27666686076981306</v>
      </c>
      <c r="BF12" s="239">
        <f>BA12/(AV12)</f>
        <v>3.0769230769230771E-2</v>
      </c>
      <c r="BG12" s="7"/>
      <c r="BH12" s="7"/>
      <c r="BI12" s="7"/>
      <c r="BJ12" s="7"/>
      <c r="BK12" s="7"/>
      <c r="BL12" s="7"/>
      <c r="BM12" s="7"/>
      <c r="BN12" s="25"/>
      <c r="BO12" s="25"/>
      <c r="BP12" s="25"/>
      <c r="BQ12" s="374"/>
      <c r="BR12" s="374"/>
      <c r="BS12" s="18"/>
      <c r="BT12" s="18"/>
      <c r="BU12" s="18"/>
    </row>
    <row r="13" spans="1:73" x14ac:dyDescent="0.25">
      <c r="T13"/>
      <c r="U13" s="17"/>
      <c r="AD13"/>
      <c r="AE13" s="26"/>
      <c r="AH13" s="27"/>
      <c r="AN13"/>
      <c r="AO13" s="26"/>
      <c r="AR13" s="1"/>
      <c r="AZ13"/>
      <c r="BA13" s="26"/>
      <c r="BD13" s="1"/>
      <c r="BP13"/>
      <c r="BS13" s="1"/>
    </row>
    <row r="14" spans="1:73" ht="15.75" thickBot="1" x14ac:dyDescent="0.3">
      <c r="K14" s="130"/>
      <c r="T14"/>
      <c r="U14" s="17"/>
      <c r="AD14"/>
      <c r="AE14" s="26"/>
      <c r="AH14" s="27"/>
      <c r="AN14"/>
      <c r="AO14" s="26"/>
      <c r="AR14" s="1"/>
      <c r="AZ14"/>
      <c r="BA14" s="26"/>
      <c r="BD14" s="1"/>
      <c r="BP14"/>
      <c r="BS14" s="1"/>
    </row>
    <row r="15" spans="1:73" ht="30.75" customHeight="1" thickBot="1" x14ac:dyDescent="0.3">
      <c r="A15" s="394" t="s">
        <v>17</v>
      </c>
      <c r="B15" s="394"/>
      <c r="C15" s="395" t="s">
        <v>2</v>
      </c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403" t="s">
        <v>14</v>
      </c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0" t="s">
        <v>25</v>
      </c>
      <c r="Z15" s="401"/>
      <c r="AA15" s="401"/>
      <c r="AB15" s="401"/>
      <c r="AC15" s="401"/>
      <c r="AD15" s="401"/>
      <c r="AE15" s="401"/>
      <c r="AF15" s="401"/>
      <c r="AG15" s="401"/>
      <c r="AH15" s="401"/>
      <c r="AI15" s="402"/>
      <c r="AJ15" s="389" t="s">
        <v>15</v>
      </c>
      <c r="AK15" s="390"/>
      <c r="AL15" s="390"/>
      <c r="AM15" s="390"/>
      <c r="AN15" s="390"/>
      <c r="AO15" s="390"/>
      <c r="AP15" s="390"/>
      <c r="AQ15" s="390"/>
      <c r="AR15" s="390"/>
      <c r="AS15" s="390"/>
      <c r="AT15" s="391"/>
      <c r="AU15" s="230"/>
      <c r="AV15" s="387" t="s">
        <v>76</v>
      </c>
      <c r="AW15" s="388"/>
      <c r="AX15" s="388"/>
      <c r="AY15" s="388"/>
      <c r="AZ15" s="388"/>
      <c r="BA15" s="388"/>
      <c r="BB15" s="388"/>
      <c r="BC15" s="388"/>
      <c r="BD15" s="388"/>
      <c r="BE15" s="388"/>
      <c r="BF15" s="388"/>
      <c r="BG15" s="139"/>
      <c r="BH15" s="139"/>
      <c r="BI15" s="139"/>
      <c r="BJ15" s="139"/>
      <c r="BK15" s="139"/>
      <c r="BL15" s="139"/>
      <c r="BM15" s="139"/>
      <c r="BN15" s="375"/>
      <c r="BO15" s="375"/>
      <c r="BP15" s="2"/>
      <c r="BQ15" s="2"/>
      <c r="BR15" s="2"/>
    </row>
    <row r="16" spans="1:73" ht="30.75" customHeight="1" thickBot="1" x14ac:dyDescent="0.3">
      <c r="A16" s="398" t="s">
        <v>81</v>
      </c>
      <c r="B16" s="398"/>
      <c r="C16" s="396" t="s">
        <v>3</v>
      </c>
      <c r="D16" s="399" t="s">
        <v>4</v>
      </c>
      <c r="E16" s="399"/>
      <c r="F16" s="399"/>
      <c r="G16" s="399"/>
      <c r="H16" s="399"/>
      <c r="I16" s="399"/>
      <c r="J16" s="399"/>
      <c r="K16" s="396" t="s">
        <v>11</v>
      </c>
      <c r="L16" s="396" t="s">
        <v>12</v>
      </c>
      <c r="M16" s="397" t="s">
        <v>13</v>
      </c>
      <c r="N16" s="380" t="s">
        <v>3</v>
      </c>
      <c r="O16" s="377" t="s">
        <v>4</v>
      </c>
      <c r="P16" s="377"/>
      <c r="Q16" s="377"/>
      <c r="R16" s="377"/>
      <c r="S16" s="377"/>
      <c r="T16" s="377"/>
      <c r="U16" s="377"/>
      <c r="V16" s="380" t="s">
        <v>11</v>
      </c>
      <c r="W16" s="380" t="s">
        <v>12</v>
      </c>
      <c r="X16" s="381" t="s">
        <v>13</v>
      </c>
      <c r="Y16" s="378" t="s">
        <v>3</v>
      </c>
      <c r="Z16" s="385" t="s">
        <v>26</v>
      </c>
      <c r="AA16" s="385"/>
      <c r="AB16" s="385"/>
      <c r="AC16" s="385"/>
      <c r="AD16" s="385"/>
      <c r="AE16" s="385"/>
      <c r="AF16" s="385"/>
      <c r="AG16" s="378" t="s">
        <v>11</v>
      </c>
      <c r="AH16" s="378" t="s">
        <v>12</v>
      </c>
      <c r="AI16" s="379" t="s">
        <v>13</v>
      </c>
      <c r="AJ16" s="383" t="s">
        <v>3</v>
      </c>
      <c r="AK16" s="392" t="s">
        <v>4</v>
      </c>
      <c r="AL16" s="392"/>
      <c r="AM16" s="392"/>
      <c r="AN16" s="392"/>
      <c r="AO16" s="392"/>
      <c r="AP16" s="392"/>
      <c r="AQ16" s="392"/>
      <c r="AR16" s="383" t="s">
        <v>11</v>
      </c>
      <c r="AS16" s="383" t="s">
        <v>12</v>
      </c>
      <c r="AT16" s="384" t="s">
        <v>13</v>
      </c>
      <c r="AU16" s="140"/>
      <c r="AV16" s="382" t="s">
        <v>3</v>
      </c>
      <c r="AW16" s="386" t="s">
        <v>4</v>
      </c>
      <c r="AX16" s="386"/>
      <c r="AY16" s="386"/>
      <c r="AZ16" s="386"/>
      <c r="BA16" s="386"/>
      <c r="BB16" s="386"/>
      <c r="BC16" s="386"/>
      <c r="BD16" s="382" t="s">
        <v>11</v>
      </c>
      <c r="BE16" s="382" t="s">
        <v>12</v>
      </c>
      <c r="BF16" s="393" t="s">
        <v>13</v>
      </c>
      <c r="BG16" s="139"/>
      <c r="BH16" s="139"/>
      <c r="BI16" s="139"/>
      <c r="BJ16" s="139"/>
      <c r="BK16" s="139"/>
      <c r="BL16" s="139"/>
      <c r="BM16" s="139"/>
      <c r="BN16" s="141"/>
      <c r="BO16" s="141"/>
      <c r="BP16" s="141"/>
      <c r="BQ16" s="372"/>
      <c r="BR16" s="372"/>
      <c r="BS16" s="373"/>
      <c r="BT16" s="373"/>
      <c r="BU16" s="373"/>
    </row>
    <row r="17" spans="1:73" ht="30.75" customHeight="1" thickBot="1" x14ac:dyDescent="0.3">
      <c r="A17" s="247" t="s">
        <v>1</v>
      </c>
      <c r="B17" s="247" t="s">
        <v>16</v>
      </c>
      <c r="C17" s="396"/>
      <c r="D17" s="246" t="s">
        <v>5</v>
      </c>
      <c r="E17" s="246" t="s">
        <v>6</v>
      </c>
      <c r="F17" s="246" t="s">
        <v>7</v>
      </c>
      <c r="G17" s="33" t="s">
        <v>8</v>
      </c>
      <c r="H17" s="246" t="s">
        <v>9</v>
      </c>
      <c r="I17" s="246" t="s">
        <v>10</v>
      </c>
      <c r="J17" s="246" t="s">
        <v>0</v>
      </c>
      <c r="K17" s="396"/>
      <c r="L17" s="396"/>
      <c r="M17" s="397"/>
      <c r="N17" s="380"/>
      <c r="O17" s="243" t="s">
        <v>5</v>
      </c>
      <c r="P17" s="243" t="s">
        <v>6</v>
      </c>
      <c r="Q17" s="243" t="s">
        <v>7</v>
      </c>
      <c r="R17" s="35" t="s">
        <v>8</v>
      </c>
      <c r="S17" s="243" t="s">
        <v>9</v>
      </c>
      <c r="T17" s="243" t="s">
        <v>10</v>
      </c>
      <c r="U17" s="243" t="s">
        <v>0</v>
      </c>
      <c r="V17" s="380"/>
      <c r="W17" s="380"/>
      <c r="X17" s="381"/>
      <c r="Y17" s="378"/>
      <c r="Z17" s="242" t="s">
        <v>5</v>
      </c>
      <c r="AA17" s="242" t="s">
        <v>6</v>
      </c>
      <c r="AB17" s="242" t="s">
        <v>7</v>
      </c>
      <c r="AC17" s="37" t="s">
        <v>8</v>
      </c>
      <c r="AD17" s="242" t="s">
        <v>9</v>
      </c>
      <c r="AE17" s="242" t="s">
        <v>10</v>
      </c>
      <c r="AF17" s="242" t="s">
        <v>0</v>
      </c>
      <c r="AG17" s="378"/>
      <c r="AH17" s="378"/>
      <c r="AI17" s="379"/>
      <c r="AJ17" s="383"/>
      <c r="AK17" s="245" t="s">
        <v>5</v>
      </c>
      <c r="AL17" s="245" t="s">
        <v>6</v>
      </c>
      <c r="AM17" s="245" t="s">
        <v>7</v>
      </c>
      <c r="AN17" s="38" t="s">
        <v>8</v>
      </c>
      <c r="AO17" s="245" t="s">
        <v>9</v>
      </c>
      <c r="AP17" s="245" t="s">
        <v>10</v>
      </c>
      <c r="AQ17" s="245" t="s">
        <v>0</v>
      </c>
      <c r="AR17" s="383"/>
      <c r="AS17" s="383"/>
      <c r="AT17" s="384"/>
      <c r="AU17" s="7"/>
      <c r="AV17" s="382"/>
      <c r="AW17" s="244" t="s">
        <v>5</v>
      </c>
      <c r="AX17" s="244" t="s">
        <v>6</v>
      </c>
      <c r="AY17" s="244" t="s">
        <v>7</v>
      </c>
      <c r="AZ17" s="158" t="s">
        <v>8</v>
      </c>
      <c r="BA17" s="244" t="s">
        <v>9</v>
      </c>
      <c r="BB17" s="244" t="s">
        <v>10</v>
      </c>
      <c r="BC17" s="244" t="s">
        <v>0</v>
      </c>
      <c r="BD17" s="382"/>
      <c r="BE17" s="382"/>
      <c r="BF17" s="393"/>
      <c r="BG17" s="3"/>
      <c r="BH17" s="3"/>
      <c r="BI17" s="4"/>
      <c r="BJ17" s="4"/>
      <c r="BK17" s="3"/>
      <c r="BL17" s="3"/>
      <c r="BM17" s="3"/>
      <c r="BN17" s="5"/>
      <c r="BO17" s="5"/>
      <c r="BP17" s="6"/>
      <c r="BQ17" s="7"/>
      <c r="BR17" s="7"/>
      <c r="BS17" s="8"/>
      <c r="BT17" s="8"/>
      <c r="BU17" s="9"/>
    </row>
    <row r="18" spans="1:73" s="20" customFormat="1" ht="21.95" customHeight="1" thickBot="1" x14ac:dyDescent="0.3">
      <c r="A18" s="39">
        <v>1</v>
      </c>
      <c r="B18" s="40" t="s">
        <v>18</v>
      </c>
      <c r="C18" s="41">
        <v>567</v>
      </c>
      <c r="D18" s="42">
        <v>518</v>
      </c>
      <c r="E18" s="42">
        <v>20</v>
      </c>
      <c r="F18" s="42">
        <v>6</v>
      </c>
      <c r="G18" s="42">
        <v>18</v>
      </c>
      <c r="H18" s="42">
        <v>0</v>
      </c>
      <c r="I18" s="42">
        <v>5</v>
      </c>
      <c r="J18" s="112">
        <f>SUM(D18:I18)</f>
        <v>567</v>
      </c>
      <c r="K18" s="113">
        <f>(D18+E18)/(C18)</f>
        <v>0.94885361552028213</v>
      </c>
      <c r="L18" s="113">
        <f>D18/(C18)</f>
        <v>0.9135802469135802</v>
      </c>
      <c r="M18" s="113">
        <f>H18/(C18)</f>
        <v>0</v>
      </c>
      <c r="N18" s="44">
        <v>615</v>
      </c>
      <c r="O18" s="44">
        <v>0</v>
      </c>
      <c r="P18" s="44">
        <v>585</v>
      </c>
      <c r="Q18" s="44">
        <v>0</v>
      </c>
      <c r="R18" s="41">
        <v>21</v>
      </c>
      <c r="S18" s="44">
        <v>3</v>
      </c>
      <c r="T18" s="44">
        <v>6</v>
      </c>
      <c r="U18" s="43">
        <f t="shared" ref="U18:U26" si="28">SUM(O18:T18)</f>
        <v>615</v>
      </c>
      <c r="V18" s="45">
        <f>(O18+P18)/(N18)</f>
        <v>0.95121951219512191</v>
      </c>
      <c r="W18" s="45">
        <f>O18/(N18)</f>
        <v>0</v>
      </c>
      <c r="X18" s="45">
        <f>S18/(N18)</f>
        <v>4.8780487804878049E-3</v>
      </c>
      <c r="Y18" s="44">
        <v>482</v>
      </c>
      <c r="Z18" s="44">
        <v>0</v>
      </c>
      <c r="AA18" s="44">
        <v>447</v>
      </c>
      <c r="AB18" s="44">
        <v>0</v>
      </c>
      <c r="AC18" s="41">
        <v>28</v>
      </c>
      <c r="AD18" s="44">
        <v>1</v>
      </c>
      <c r="AE18" s="44">
        <v>6</v>
      </c>
      <c r="AF18" s="43">
        <f>SUM(Z18:AE18)</f>
        <v>482</v>
      </c>
      <c r="AG18" s="46">
        <f>(Z18+AA18)/(Y18)</f>
        <v>0.92738589211618261</v>
      </c>
      <c r="AH18" s="46">
        <f>Z18/(Y18)</f>
        <v>0</v>
      </c>
      <c r="AI18" s="46">
        <f>AD18/(Y18)</f>
        <v>2.0746887966804979E-3</v>
      </c>
      <c r="AJ18" s="44">
        <v>58</v>
      </c>
      <c r="AK18" s="44">
        <v>10</v>
      </c>
      <c r="AL18" s="44">
        <v>43</v>
      </c>
      <c r="AM18" s="44">
        <v>1</v>
      </c>
      <c r="AN18" s="41">
        <v>2</v>
      </c>
      <c r="AO18" s="44">
        <v>0</v>
      </c>
      <c r="AP18" s="44">
        <v>2</v>
      </c>
      <c r="AQ18" s="43">
        <f>SUM(AK18:AP18)</f>
        <v>58</v>
      </c>
      <c r="AR18" s="47">
        <f>(AK18+AL18)/(AJ18)</f>
        <v>0.91379310344827591</v>
      </c>
      <c r="AS18" s="48">
        <f>AK18/(AJ18)</f>
        <v>0.17241379310344829</v>
      </c>
      <c r="AT18" s="49">
        <f>AO18/(AJ18)</f>
        <v>0</v>
      </c>
      <c r="AU18" s="10"/>
      <c r="AV18" s="44">
        <f t="shared" ref="AV18:BB18" si="29">C18+N18+Y18</f>
        <v>1664</v>
      </c>
      <c r="AW18" s="44">
        <f t="shared" si="29"/>
        <v>518</v>
      </c>
      <c r="AX18" s="44">
        <f t="shared" si="29"/>
        <v>1052</v>
      </c>
      <c r="AY18" s="44">
        <f t="shared" si="29"/>
        <v>6</v>
      </c>
      <c r="AZ18" s="44">
        <f t="shared" si="29"/>
        <v>67</v>
      </c>
      <c r="BA18" s="44">
        <f t="shared" si="29"/>
        <v>4</v>
      </c>
      <c r="BB18" s="44">
        <f t="shared" si="29"/>
        <v>17</v>
      </c>
      <c r="BC18" s="43">
        <f>SUM(AW18:BB18)</f>
        <v>1664</v>
      </c>
      <c r="BD18" s="159">
        <f>(AW18+AX18)/(AV18)</f>
        <v>0.94350961538461542</v>
      </c>
      <c r="BE18" s="160">
        <f>AW18/(AV18)</f>
        <v>0.31129807692307693</v>
      </c>
      <c r="BF18" s="161">
        <f>BA18/(AV18)</f>
        <v>2.403846153846154E-3</v>
      </c>
      <c r="BG18" s="22"/>
      <c r="BH18" s="22"/>
      <c r="BI18" s="22"/>
      <c r="BJ18" s="22"/>
      <c r="BK18" s="22"/>
      <c r="BL18" s="22"/>
      <c r="BM18" s="21"/>
      <c r="BN18" s="23"/>
      <c r="BO18" s="23"/>
      <c r="BP18" s="23"/>
      <c r="BQ18" s="10"/>
      <c r="BR18" s="11"/>
      <c r="BS18" s="12"/>
      <c r="BT18" s="12"/>
      <c r="BU18" s="13"/>
    </row>
    <row r="19" spans="1:73" s="24" customFormat="1" ht="21.95" customHeight="1" thickBot="1" x14ac:dyDescent="0.3">
      <c r="A19" s="50">
        <v>2</v>
      </c>
      <c r="B19" s="51" t="s">
        <v>19</v>
      </c>
      <c r="C19" s="52">
        <v>1019</v>
      </c>
      <c r="D19" s="53">
        <v>707</v>
      </c>
      <c r="E19" s="53">
        <v>159</v>
      </c>
      <c r="F19" s="53">
        <v>15</v>
      </c>
      <c r="G19" s="53">
        <v>27</v>
      </c>
      <c r="H19" s="53">
        <v>65</v>
      </c>
      <c r="I19" s="53">
        <v>46</v>
      </c>
      <c r="J19" s="29">
        <f t="shared" ref="J19:J26" si="30">SUM(D19:I19)</f>
        <v>1019</v>
      </c>
      <c r="K19" s="113">
        <f t="shared" ref="K19:K25" si="31">(D19+E19)/(C19)</f>
        <v>0.8498527968596663</v>
      </c>
      <c r="L19" s="113">
        <f t="shared" ref="L19:L25" si="32">D19/(C19)</f>
        <v>0.69381746810598621</v>
      </c>
      <c r="M19" s="113">
        <f t="shared" ref="M19:M25" si="33">H19/(C19)</f>
        <v>6.3788027477919534E-2</v>
      </c>
      <c r="N19" s="54">
        <v>951</v>
      </c>
      <c r="O19" s="53">
        <v>21</v>
      </c>
      <c r="P19" s="53">
        <v>784</v>
      </c>
      <c r="Q19" s="53">
        <v>2</v>
      </c>
      <c r="R19" s="53">
        <v>22</v>
      </c>
      <c r="S19" s="53">
        <v>99</v>
      </c>
      <c r="T19" s="53">
        <v>23</v>
      </c>
      <c r="U19" s="29">
        <f t="shared" si="28"/>
        <v>951</v>
      </c>
      <c r="V19" s="55">
        <f t="shared" ref="V19:V25" si="34">(O19+P19)/(N19)</f>
        <v>0.8464773922187171</v>
      </c>
      <c r="W19" s="55">
        <f t="shared" ref="W19:W25" si="35">O19/(N19)</f>
        <v>2.2082018927444796E-2</v>
      </c>
      <c r="X19" s="55">
        <f t="shared" ref="X19:X25" si="36">S19/(N19)</f>
        <v>0.10410094637223975</v>
      </c>
      <c r="Y19" s="56">
        <v>698</v>
      </c>
      <c r="Z19" s="56">
        <v>0</v>
      </c>
      <c r="AA19" s="56">
        <v>596</v>
      </c>
      <c r="AB19" s="56">
        <v>0</v>
      </c>
      <c r="AC19" s="52">
        <v>8</v>
      </c>
      <c r="AD19" s="56">
        <v>86</v>
      </c>
      <c r="AE19" s="56">
        <v>8</v>
      </c>
      <c r="AF19" s="29">
        <f t="shared" ref="AF19:AF26" si="37">SUM(Z19:AE19)</f>
        <v>698</v>
      </c>
      <c r="AG19" s="57">
        <f t="shared" ref="AG19:AG25" si="38">(Z19+AA19)/(Y19)</f>
        <v>0.85386819484240684</v>
      </c>
      <c r="AH19" s="57">
        <f t="shared" ref="AH19:AH25" si="39">Z19/(Y19)</f>
        <v>0</v>
      </c>
      <c r="AI19" s="57">
        <f t="shared" ref="AI19:AI25" si="40">AD19/(Y19)</f>
        <v>0.12320916905444126</v>
      </c>
      <c r="AJ19" s="54">
        <v>70</v>
      </c>
      <c r="AK19" s="53">
        <v>20</v>
      </c>
      <c r="AL19" s="53">
        <v>28</v>
      </c>
      <c r="AM19" s="53">
        <v>2</v>
      </c>
      <c r="AN19" s="53">
        <v>3</v>
      </c>
      <c r="AO19" s="53">
        <v>10</v>
      </c>
      <c r="AP19" s="53">
        <v>7</v>
      </c>
      <c r="AQ19" s="29">
        <f t="shared" ref="AQ19:AQ26" si="41">SUM(AK19:AP19)</f>
        <v>70</v>
      </c>
      <c r="AR19" s="58">
        <f t="shared" ref="AR19:AR25" si="42">(AK19+AL19)/(AJ19)</f>
        <v>0.68571428571428572</v>
      </c>
      <c r="AS19" s="59">
        <f t="shared" ref="AS19:AS25" si="43">AK19/(AJ19)</f>
        <v>0.2857142857142857</v>
      </c>
      <c r="AT19" s="60">
        <f t="shared" ref="AT19:AT25" si="44">AO19/(AJ19)</f>
        <v>0.14285714285714285</v>
      </c>
      <c r="AU19" s="10"/>
      <c r="AV19" s="44">
        <f t="shared" ref="AV19:AV25" si="45">C19+N19+Y19</f>
        <v>2668</v>
      </c>
      <c r="AW19" s="44">
        <f t="shared" ref="AW19:AW25" si="46">D19+O19+Z19</f>
        <v>728</v>
      </c>
      <c r="AX19" s="44">
        <f t="shared" ref="AX19:AX25" si="47">E19+P19+AA19</f>
        <v>1539</v>
      </c>
      <c r="AY19" s="44">
        <f t="shared" ref="AY19:AY25" si="48">F19+Q19+AB19</f>
        <v>17</v>
      </c>
      <c r="AZ19" s="44">
        <f t="shared" ref="AZ19:AZ25" si="49">G19+R19+AC19</f>
        <v>57</v>
      </c>
      <c r="BA19" s="44">
        <f t="shared" ref="BA19:BA25" si="50">H19+S19+AD19</f>
        <v>250</v>
      </c>
      <c r="BB19" s="44">
        <f t="shared" ref="BB19:BB25" si="51">I19+T19+AE19</f>
        <v>77</v>
      </c>
      <c r="BC19" s="43">
        <f t="shared" ref="BC19:BC25" si="52">SUM(AW19:BB19)</f>
        <v>2668</v>
      </c>
      <c r="BD19" s="231">
        <f t="shared" ref="BD19:BD25" si="53">(AW19+AX19)/(AV19)</f>
        <v>0.84970014992503751</v>
      </c>
      <c r="BE19" s="232">
        <f t="shared" ref="BE19:BE25" si="54">AW19/(AV19)</f>
        <v>0.27286356821589203</v>
      </c>
      <c r="BF19" s="233">
        <f t="shared" ref="BF19:BF25" si="55">BA19/(AV19)</f>
        <v>9.37031484257871E-2</v>
      </c>
      <c r="BG19" s="22"/>
      <c r="BH19" s="22"/>
      <c r="BI19" s="22"/>
      <c r="BJ19" s="22"/>
      <c r="BK19" s="22"/>
      <c r="BL19" s="22"/>
      <c r="BM19" s="21"/>
      <c r="BN19" s="23"/>
      <c r="BO19" s="23"/>
      <c r="BP19" s="23"/>
      <c r="BQ19" s="10"/>
      <c r="BR19" s="11"/>
      <c r="BS19" s="15"/>
      <c r="BT19" s="15"/>
      <c r="BU19" s="16"/>
    </row>
    <row r="20" spans="1:73" s="20" customFormat="1" ht="21.95" customHeight="1" thickBot="1" x14ac:dyDescent="0.3">
      <c r="A20" s="50">
        <v>3</v>
      </c>
      <c r="B20" s="51" t="s">
        <v>20</v>
      </c>
      <c r="C20" s="52">
        <v>368</v>
      </c>
      <c r="D20" s="53">
        <v>297</v>
      </c>
      <c r="E20" s="53">
        <v>24</v>
      </c>
      <c r="F20" s="53">
        <v>7</v>
      </c>
      <c r="G20" s="53">
        <v>13</v>
      </c>
      <c r="H20" s="53">
        <v>22</v>
      </c>
      <c r="I20" s="53">
        <v>4</v>
      </c>
      <c r="J20" s="29">
        <f t="shared" si="30"/>
        <v>367</v>
      </c>
      <c r="K20" s="113">
        <f t="shared" si="31"/>
        <v>0.87228260869565222</v>
      </c>
      <c r="L20" s="113">
        <f t="shared" si="32"/>
        <v>0.80706521739130432</v>
      </c>
      <c r="M20" s="113">
        <f t="shared" si="33"/>
        <v>5.9782608695652176E-2</v>
      </c>
      <c r="N20" s="54">
        <v>401</v>
      </c>
      <c r="O20" s="53">
        <v>0</v>
      </c>
      <c r="P20" s="53">
        <v>394</v>
      </c>
      <c r="Q20" s="53">
        <v>0</v>
      </c>
      <c r="R20" s="53">
        <v>0</v>
      </c>
      <c r="S20" s="53">
        <v>7</v>
      </c>
      <c r="T20" s="53">
        <v>0</v>
      </c>
      <c r="U20" s="29">
        <f t="shared" si="28"/>
        <v>401</v>
      </c>
      <c r="V20" s="55">
        <f t="shared" si="34"/>
        <v>0.98254364089775559</v>
      </c>
      <c r="W20" s="55">
        <f t="shared" si="35"/>
        <v>0</v>
      </c>
      <c r="X20" s="55">
        <f t="shared" si="36"/>
        <v>1.7456359102244388E-2</v>
      </c>
      <c r="Y20" s="56">
        <v>421</v>
      </c>
      <c r="Z20" s="56">
        <v>0</v>
      </c>
      <c r="AA20" s="56">
        <v>405</v>
      </c>
      <c r="AB20" s="56">
        <v>0</v>
      </c>
      <c r="AC20" s="52">
        <v>6</v>
      </c>
      <c r="AD20" s="56">
        <v>10</v>
      </c>
      <c r="AE20" s="56">
        <v>0</v>
      </c>
      <c r="AF20" s="29">
        <f t="shared" si="37"/>
        <v>421</v>
      </c>
      <c r="AG20" s="57">
        <f t="shared" si="38"/>
        <v>0.96199524940617576</v>
      </c>
      <c r="AH20" s="57">
        <f t="shared" si="39"/>
        <v>0</v>
      </c>
      <c r="AI20" s="57">
        <f t="shared" si="40"/>
        <v>2.3752969121140142E-2</v>
      </c>
      <c r="AJ20" s="54">
        <v>82</v>
      </c>
      <c r="AK20" s="53">
        <v>1</v>
      </c>
      <c r="AL20" s="53">
        <v>78</v>
      </c>
      <c r="AM20" s="53">
        <v>1</v>
      </c>
      <c r="AN20" s="53">
        <v>1</v>
      </c>
      <c r="AO20" s="53">
        <v>1</v>
      </c>
      <c r="AP20" s="53">
        <v>0</v>
      </c>
      <c r="AQ20" s="29">
        <f t="shared" si="41"/>
        <v>82</v>
      </c>
      <c r="AR20" s="58">
        <f t="shared" si="42"/>
        <v>0.96341463414634143</v>
      </c>
      <c r="AS20" s="59">
        <f t="shared" si="43"/>
        <v>1.2195121951219513E-2</v>
      </c>
      <c r="AT20" s="60">
        <f t="shared" si="44"/>
        <v>1.2195121951219513E-2</v>
      </c>
      <c r="AU20" s="10"/>
      <c r="AV20" s="44">
        <f t="shared" si="45"/>
        <v>1190</v>
      </c>
      <c r="AW20" s="44">
        <f t="shared" si="46"/>
        <v>297</v>
      </c>
      <c r="AX20" s="44">
        <f t="shared" si="47"/>
        <v>823</v>
      </c>
      <c r="AY20" s="44">
        <f t="shared" si="48"/>
        <v>7</v>
      </c>
      <c r="AZ20" s="44">
        <f t="shared" si="49"/>
        <v>19</v>
      </c>
      <c r="BA20" s="44">
        <f t="shared" si="50"/>
        <v>39</v>
      </c>
      <c r="BB20" s="44">
        <f t="shared" si="51"/>
        <v>4</v>
      </c>
      <c r="BC20" s="43">
        <f t="shared" si="52"/>
        <v>1189</v>
      </c>
      <c r="BD20" s="231">
        <f t="shared" si="53"/>
        <v>0.94117647058823528</v>
      </c>
      <c r="BE20" s="232">
        <f t="shared" si="54"/>
        <v>0.24957983193277311</v>
      </c>
      <c r="BF20" s="233">
        <f t="shared" si="55"/>
        <v>3.2773109243697481E-2</v>
      </c>
      <c r="BG20" s="22"/>
      <c r="BH20" s="22"/>
      <c r="BI20" s="22"/>
      <c r="BJ20" s="22"/>
      <c r="BK20" s="22"/>
      <c r="BL20" s="22"/>
      <c r="BM20" s="21"/>
      <c r="BN20" s="23"/>
      <c r="BO20" s="23"/>
      <c r="BP20" s="23"/>
      <c r="BQ20" s="10"/>
      <c r="BR20" s="11"/>
      <c r="BS20" s="12"/>
      <c r="BT20" s="12"/>
      <c r="BU20" s="12"/>
    </row>
    <row r="21" spans="1:73" s="20" customFormat="1" ht="21.95" customHeight="1" thickBot="1" x14ac:dyDescent="0.3">
      <c r="A21" s="50">
        <v>4</v>
      </c>
      <c r="B21" s="51" t="s">
        <v>21</v>
      </c>
      <c r="C21" s="54">
        <v>71</v>
      </c>
      <c r="D21" s="53">
        <v>63</v>
      </c>
      <c r="E21" s="53">
        <v>6</v>
      </c>
      <c r="F21" s="53">
        <v>0</v>
      </c>
      <c r="G21" s="53">
        <v>2</v>
      </c>
      <c r="H21" s="53">
        <v>0</v>
      </c>
      <c r="I21" s="53">
        <v>1</v>
      </c>
      <c r="J21" s="29">
        <f t="shared" si="30"/>
        <v>72</v>
      </c>
      <c r="K21" s="113">
        <f t="shared" si="31"/>
        <v>0.971830985915493</v>
      </c>
      <c r="L21" s="113">
        <f t="shared" si="32"/>
        <v>0.88732394366197187</v>
      </c>
      <c r="M21" s="113">
        <f t="shared" si="33"/>
        <v>0</v>
      </c>
      <c r="N21" s="54">
        <v>588</v>
      </c>
      <c r="O21" s="53">
        <v>102</v>
      </c>
      <c r="P21" s="53">
        <v>468</v>
      </c>
      <c r="Q21" s="53">
        <v>1</v>
      </c>
      <c r="R21" s="53">
        <v>3</v>
      </c>
      <c r="S21" s="53">
        <v>12</v>
      </c>
      <c r="T21" s="53">
        <v>2</v>
      </c>
      <c r="U21" s="29">
        <f t="shared" si="28"/>
        <v>588</v>
      </c>
      <c r="V21" s="55">
        <f t="shared" si="34"/>
        <v>0.96938775510204078</v>
      </c>
      <c r="W21" s="55">
        <f t="shared" si="35"/>
        <v>0.17346938775510204</v>
      </c>
      <c r="X21" s="55">
        <f t="shared" si="36"/>
        <v>2.0408163265306121E-2</v>
      </c>
      <c r="Y21" s="61">
        <v>225</v>
      </c>
      <c r="Z21" s="61">
        <v>0</v>
      </c>
      <c r="AA21" s="61">
        <v>215</v>
      </c>
      <c r="AB21" s="61">
        <v>0</v>
      </c>
      <c r="AC21" s="54">
        <v>0</v>
      </c>
      <c r="AD21" s="61">
        <v>7</v>
      </c>
      <c r="AE21" s="61">
        <v>2</v>
      </c>
      <c r="AF21" s="29">
        <f t="shared" si="37"/>
        <v>224</v>
      </c>
      <c r="AG21" s="57">
        <f t="shared" si="38"/>
        <v>0.9555555555555556</v>
      </c>
      <c r="AH21" s="57">
        <f t="shared" si="39"/>
        <v>0</v>
      </c>
      <c r="AI21" s="57">
        <f t="shared" si="40"/>
        <v>3.111111111111111E-2</v>
      </c>
      <c r="AJ21" s="54">
        <v>10</v>
      </c>
      <c r="AK21" s="53">
        <v>0</v>
      </c>
      <c r="AL21" s="53">
        <v>10</v>
      </c>
      <c r="AM21" s="53">
        <v>0</v>
      </c>
      <c r="AN21" s="53">
        <v>0</v>
      </c>
      <c r="AO21" s="53">
        <v>0</v>
      </c>
      <c r="AP21" s="53">
        <v>0</v>
      </c>
      <c r="AQ21" s="29">
        <f t="shared" si="41"/>
        <v>10</v>
      </c>
      <c r="AR21" s="58">
        <f t="shared" si="42"/>
        <v>1</v>
      </c>
      <c r="AS21" s="59">
        <f t="shared" si="43"/>
        <v>0</v>
      </c>
      <c r="AT21" s="60">
        <f t="shared" si="44"/>
        <v>0</v>
      </c>
      <c r="AU21" s="10"/>
      <c r="AV21" s="44">
        <f t="shared" si="45"/>
        <v>884</v>
      </c>
      <c r="AW21" s="44">
        <f t="shared" si="46"/>
        <v>165</v>
      </c>
      <c r="AX21" s="44">
        <f t="shared" si="47"/>
        <v>689</v>
      </c>
      <c r="AY21" s="44">
        <f t="shared" si="48"/>
        <v>1</v>
      </c>
      <c r="AZ21" s="44">
        <f t="shared" si="49"/>
        <v>5</v>
      </c>
      <c r="BA21" s="44">
        <f t="shared" si="50"/>
        <v>19</v>
      </c>
      <c r="BB21" s="44">
        <f t="shared" si="51"/>
        <v>5</v>
      </c>
      <c r="BC21" s="43">
        <f t="shared" si="52"/>
        <v>884</v>
      </c>
      <c r="BD21" s="231">
        <f t="shared" si="53"/>
        <v>0.9660633484162896</v>
      </c>
      <c r="BE21" s="232">
        <f t="shared" si="54"/>
        <v>0.18665158371040724</v>
      </c>
      <c r="BF21" s="233">
        <f t="shared" si="55"/>
        <v>2.1493212669683258E-2</v>
      </c>
      <c r="BG21" s="22"/>
      <c r="BH21" s="22"/>
      <c r="BI21" s="22"/>
      <c r="BJ21" s="22"/>
      <c r="BK21" s="22"/>
      <c r="BL21" s="22"/>
      <c r="BM21" s="21"/>
      <c r="BN21" s="23"/>
      <c r="BO21" s="23"/>
      <c r="BP21" s="23"/>
      <c r="BQ21" s="10"/>
      <c r="BR21" s="11"/>
      <c r="BS21" s="12"/>
      <c r="BT21" s="12"/>
      <c r="BU21" s="12"/>
    </row>
    <row r="22" spans="1:73" s="20" customFormat="1" ht="21.95" customHeight="1" thickBot="1" x14ac:dyDescent="0.3">
      <c r="A22" s="50">
        <v>5</v>
      </c>
      <c r="B22" s="51" t="s">
        <v>71</v>
      </c>
      <c r="C22" s="52">
        <v>4020</v>
      </c>
      <c r="D22" s="53">
        <v>3006</v>
      </c>
      <c r="E22" s="53">
        <v>690</v>
      </c>
      <c r="F22" s="53">
        <v>57</v>
      </c>
      <c r="G22" s="53">
        <v>92</v>
      </c>
      <c r="H22" s="53">
        <v>99</v>
      </c>
      <c r="I22" s="53">
        <v>74</v>
      </c>
      <c r="J22" s="29">
        <f t="shared" si="30"/>
        <v>4018</v>
      </c>
      <c r="K22" s="113">
        <f t="shared" si="31"/>
        <v>0.91940298507462681</v>
      </c>
      <c r="L22" s="113">
        <f t="shared" si="32"/>
        <v>0.74776119402985075</v>
      </c>
      <c r="M22" s="113">
        <f t="shared" si="33"/>
        <v>2.4626865671641792E-2</v>
      </c>
      <c r="N22" s="54">
        <v>3999</v>
      </c>
      <c r="O22" s="53">
        <v>0</v>
      </c>
      <c r="P22" s="53">
        <v>3857</v>
      </c>
      <c r="Q22" s="53">
        <v>7</v>
      </c>
      <c r="R22" s="53">
        <v>32</v>
      </c>
      <c r="S22" s="53">
        <v>58</v>
      </c>
      <c r="T22" s="53">
        <v>45</v>
      </c>
      <c r="U22" s="29">
        <f t="shared" si="28"/>
        <v>3999</v>
      </c>
      <c r="V22" s="55">
        <f t="shared" si="34"/>
        <v>0.96449112278069515</v>
      </c>
      <c r="W22" s="55">
        <f t="shared" si="35"/>
        <v>0</v>
      </c>
      <c r="X22" s="55">
        <f t="shared" si="36"/>
        <v>1.4503625906476619E-2</v>
      </c>
      <c r="Y22" s="56">
        <v>4945</v>
      </c>
      <c r="Z22" s="56">
        <v>0</v>
      </c>
      <c r="AA22" s="56">
        <v>4823</v>
      </c>
      <c r="AB22" s="56">
        <v>11</v>
      </c>
      <c r="AC22" s="52">
        <v>17</v>
      </c>
      <c r="AD22" s="56">
        <v>44</v>
      </c>
      <c r="AE22" s="56">
        <v>37</v>
      </c>
      <c r="AF22" s="29">
        <f t="shared" si="37"/>
        <v>4932</v>
      </c>
      <c r="AG22" s="57">
        <f t="shared" si="38"/>
        <v>0.9753286147623863</v>
      </c>
      <c r="AH22" s="57">
        <f t="shared" si="39"/>
        <v>0</v>
      </c>
      <c r="AI22" s="57">
        <f t="shared" si="40"/>
        <v>8.897876643073812E-3</v>
      </c>
      <c r="AJ22" s="54">
        <v>51</v>
      </c>
      <c r="AK22" s="53">
        <v>31</v>
      </c>
      <c r="AL22" s="53">
        <v>6</v>
      </c>
      <c r="AM22" s="53">
        <v>4</v>
      </c>
      <c r="AN22" s="53">
        <v>2</v>
      </c>
      <c r="AO22" s="53">
        <v>2</v>
      </c>
      <c r="AP22" s="53">
        <v>6</v>
      </c>
      <c r="AQ22" s="29">
        <f t="shared" si="41"/>
        <v>51</v>
      </c>
      <c r="AR22" s="58">
        <f t="shared" si="42"/>
        <v>0.72549019607843135</v>
      </c>
      <c r="AS22" s="59">
        <f t="shared" si="43"/>
        <v>0.60784313725490191</v>
      </c>
      <c r="AT22" s="60">
        <f t="shared" si="44"/>
        <v>3.9215686274509803E-2</v>
      </c>
      <c r="AU22" s="10"/>
      <c r="AV22" s="44">
        <f t="shared" si="45"/>
        <v>12964</v>
      </c>
      <c r="AW22" s="44">
        <f t="shared" si="46"/>
        <v>3006</v>
      </c>
      <c r="AX22" s="44">
        <f t="shared" si="47"/>
        <v>9370</v>
      </c>
      <c r="AY22" s="44">
        <f t="shared" si="48"/>
        <v>75</v>
      </c>
      <c r="AZ22" s="44">
        <f t="shared" si="49"/>
        <v>141</v>
      </c>
      <c r="BA22" s="44">
        <f t="shared" si="50"/>
        <v>201</v>
      </c>
      <c r="BB22" s="44">
        <f t="shared" si="51"/>
        <v>156</v>
      </c>
      <c r="BC22" s="43">
        <f t="shared" si="52"/>
        <v>12949</v>
      </c>
      <c r="BD22" s="231">
        <f t="shared" si="53"/>
        <v>0.95464362850971918</v>
      </c>
      <c r="BE22" s="232">
        <f t="shared" si="54"/>
        <v>0.23187287874112927</v>
      </c>
      <c r="BF22" s="233">
        <f t="shared" si="55"/>
        <v>1.5504473927800062E-2</v>
      </c>
      <c r="BG22" s="22"/>
      <c r="BH22" s="22"/>
      <c r="BI22" s="22"/>
      <c r="BJ22" s="22"/>
      <c r="BK22" s="22"/>
      <c r="BL22" s="22"/>
      <c r="BM22" s="21"/>
      <c r="BN22" s="23"/>
      <c r="BO22" s="23"/>
      <c r="BP22" s="23"/>
      <c r="BQ22" s="10"/>
      <c r="BR22" s="11"/>
      <c r="BS22" s="12"/>
      <c r="BT22" s="12"/>
      <c r="BU22" s="12"/>
    </row>
    <row r="23" spans="1:73" s="20" customFormat="1" ht="21.95" customHeight="1" thickBot="1" x14ac:dyDescent="0.3">
      <c r="A23" s="50">
        <v>6</v>
      </c>
      <c r="B23" s="51" t="s">
        <v>22</v>
      </c>
      <c r="C23" s="52">
        <v>23289</v>
      </c>
      <c r="D23" s="53">
        <v>16087</v>
      </c>
      <c r="E23" s="53">
        <v>5752</v>
      </c>
      <c r="F23" s="53">
        <v>144</v>
      </c>
      <c r="G23" s="53">
        <v>425</v>
      </c>
      <c r="H23" s="53">
        <v>463</v>
      </c>
      <c r="I23" s="53">
        <v>427</v>
      </c>
      <c r="J23" s="29">
        <f t="shared" si="30"/>
        <v>23298</v>
      </c>
      <c r="K23" s="113">
        <f t="shared" si="31"/>
        <v>0.93773884666580787</v>
      </c>
      <c r="L23" s="113">
        <f t="shared" si="32"/>
        <v>0.69075529219803344</v>
      </c>
      <c r="M23" s="113">
        <f t="shared" si="33"/>
        <v>1.98806303405041E-2</v>
      </c>
      <c r="N23" s="54">
        <v>27758</v>
      </c>
      <c r="O23" s="53">
        <v>0</v>
      </c>
      <c r="P23" s="53">
        <v>26307</v>
      </c>
      <c r="Q23" s="53">
        <v>236</v>
      </c>
      <c r="R23" s="53">
        <v>264</v>
      </c>
      <c r="S23" s="53">
        <v>675</v>
      </c>
      <c r="T23" s="53">
        <v>276</v>
      </c>
      <c r="U23" s="29">
        <f t="shared" si="28"/>
        <v>27758</v>
      </c>
      <c r="V23" s="55">
        <f t="shared" si="34"/>
        <v>0.9477267814684055</v>
      </c>
      <c r="W23" s="55">
        <f t="shared" si="35"/>
        <v>0</v>
      </c>
      <c r="X23" s="55">
        <f t="shared" si="36"/>
        <v>2.431731392751639E-2</v>
      </c>
      <c r="Y23" s="54">
        <v>10937</v>
      </c>
      <c r="Z23" s="53">
        <v>0</v>
      </c>
      <c r="AA23" s="53">
        <v>10439</v>
      </c>
      <c r="AB23" s="53">
        <v>20</v>
      </c>
      <c r="AC23" s="53">
        <v>86</v>
      </c>
      <c r="AD23" s="53">
        <v>258</v>
      </c>
      <c r="AE23" s="53">
        <v>134</v>
      </c>
      <c r="AF23" s="29">
        <f t="shared" si="37"/>
        <v>10937</v>
      </c>
      <c r="AG23" s="57">
        <f t="shared" si="38"/>
        <v>0.95446648989668104</v>
      </c>
      <c r="AH23" s="57">
        <f t="shared" si="39"/>
        <v>0</v>
      </c>
      <c r="AI23" s="57">
        <f t="shared" si="40"/>
        <v>2.3589649812562861E-2</v>
      </c>
      <c r="AJ23" s="54">
        <v>1101</v>
      </c>
      <c r="AK23" s="53">
        <v>283</v>
      </c>
      <c r="AL23" s="53">
        <v>677</v>
      </c>
      <c r="AM23" s="53">
        <v>8</v>
      </c>
      <c r="AN23" s="53">
        <v>25</v>
      </c>
      <c r="AO23" s="53">
        <v>51</v>
      </c>
      <c r="AP23" s="53">
        <v>57</v>
      </c>
      <c r="AQ23" s="29">
        <f t="shared" si="41"/>
        <v>1101</v>
      </c>
      <c r="AR23" s="58">
        <f t="shared" si="42"/>
        <v>0.87193460490463215</v>
      </c>
      <c r="AS23" s="59">
        <f t="shared" si="43"/>
        <v>0.25703905540417804</v>
      </c>
      <c r="AT23" s="60">
        <f t="shared" si="44"/>
        <v>4.632152588555858E-2</v>
      </c>
      <c r="AU23" s="10"/>
      <c r="AV23" s="44">
        <f t="shared" si="45"/>
        <v>61984</v>
      </c>
      <c r="AW23" s="44">
        <f t="shared" si="46"/>
        <v>16087</v>
      </c>
      <c r="AX23" s="44">
        <f t="shared" si="47"/>
        <v>42498</v>
      </c>
      <c r="AY23" s="44">
        <f t="shared" si="48"/>
        <v>400</v>
      </c>
      <c r="AZ23" s="44">
        <f t="shared" si="49"/>
        <v>775</v>
      </c>
      <c r="BA23" s="44">
        <f t="shared" si="50"/>
        <v>1396</v>
      </c>
      <c r="BB23" s="44">
        <f t="shared" si="51"/>
        <v>837</v>
      </c>
      <c r="BC23" s="43">
        <f t="shared" si="52"/>
        <v>61993</v>
      </c>
      <c r="BD23" s="231">
        <f t="shared" si="53"/>
        <v>0.94516326794011363</v>
      </c>
      <c r="BE23" s="232">
        <f t="shared" si="54"/>
        <v>0.25953471863706762</v>
      </c>
      <c r="BF23" s="233">
        <f t="shared" si="55"/>
        <v>2.2521941146102221E-2</v>
      </c>
      <c r="BG23" s="22"/>
      <c r="BH23" s="22"/>
      <c r="BI23" s="22"/>
      <c r="BJ23" s="22"/>
      <c r="BK23" s="22"/>
      <c r="BL23" s="22"/>
      <c r="BM23" s="21"/>
      <c r="BN23" s="23"/>
      <c r="BO23" s="23"/>
      <c r="BP23" s="23"/>
      <c r="BQ23" s="10"/>
      <c r="BR23" s="11"/>
      <c r="BS23" s="12"/>
      <c r="BT23" s="12"/>
      <c r="BU23" s="12"/>
    </row>
    <row r="24" spans="1:73" s="20" customFormat="1" ht="21.95" customHeight="1" thickBot="1" x14ac:dyDescent="0.3">
      <c r="A24" s="50">
        <v>7</v>
      </c>
      <c r="B24" s="51" t="s">
        <v>23</v>
      </c>
      <c r="C24" s="52">
        <v>8659</v>
      </c>
      <c r="D24" s="53">
        <v>5448</v>
      </c>
      <c r="E24" s="53">
        <v>2127</v>
      </c>
      <c r="F24" s="53">
        <v>155</v>
      </c>
      <c r="G24" s="53">
        <v>235</v>
      </c>
      <c r="H24" s="53">
        <v>498</v>
      </c>
      <c r="I24" s="53">
        <v>186</v>
      </c>
      <c r="J24" s="29">
        <f t="shared" si="30"/>
        <v>8649</v>
      </c>
      <c r="K24" s="113">
        <f t="shared" si="31"/>
        <v>0.87481233398775837</v>
      </c>
      <c r="L24" s="113">
        <f t="shared" si="32"/>
        <v>0.6291719598106017</v>
      </c>
      <c r="M24" s="113">
        <f t="shared" si="33"/>
        <v>5.751241482850214E-2</v>
      </c>
      <c r="N24" s="54">
        <v>7197</v>
      </c>
      <c r="O24" s="53">
        <v>0</v>
      </c>
      <c r="P24" s="53">
        <v>6706</v>
      </c>
      <c r="Q24" s="53">
        <v>3</v>
      </c>
      <c r="R24" s="53">
        <v>106</v>
      </c>
      <c r="S24" s="53">
        <v>314</v>
      </c>
      <c r="T24" s="53">
        <v>68</v>
      </c>
      <c r="U24" s="29">
        <f t="shared" si="28"/>
        <v>7197</v>
      </c>
      <c r="V24" s="55">
        <f t="shared" si="34"/>
        <v>0.93177712935945534</v>
      </c>
      <c r="W24" s="55">
        <f t="shared" si="35"/>
        <v>0</v>
      </c>
      <c r="X24" s="55">
        <f t="shared" si="36"/>
        <v>4.3629289981936915E-2</v>
      </c>
      <c r="Y24" s="56">
        <v>3943</v>
      </c>
      <c r="Z24" s="56">
        <v>0</v>
      </c>
      <c r="AA24" s="56">
        <v>3656</v>
      </c>
      <c r="AB24" s="56">
        <v>10</v>
      </c>
      <c r="AC24" s="52">
        <v>78</v>
      </c>
      <c r="AD24" s="56">
        <v>135</v>
      </c>
      <c r="AE24" s="56">
        <v>64</v>
      </c>
      <c r="AF24" s="29">
        <f t="shared" si="37"/>
        <v>3943</v>
      </c>
      <c r="AG24" s="57">
        <f t="shared" si="38"/>
        <v>0.92721278214557445</v>
      </c>
      <c r="AH24" s="57">
        <f t="shared" si="39"/>
        <v>0</v>
      </c>
      <c r="AI24" s="57">
        <f t="shared" si="40"/>
        <v>3.4237889931524219E-2</v>
      </c>
      <c r="AJ24" s="54">
        <v>1398</v>
      </c>
      <c r="AK24" s="53">
        <v>383</v>
      </c>
      <c r="AL24" s="53">
        <v>737</v>
      </c>
      <c r="AM24" s="53">
        <v>27</v>
      </c>
      <c r="AN24" s="53">
        <v>44</v>
      </c>
      <c r="AO24" s="53">
        <v>145</v>
      </c>
      <c r="AP24" s="53">
        <v>56</v>
      </c>
      <c r="AQ24" s="29">
        <f t="shared" si="41"/>
        <v>1392</v>
      </c>
      <c r="AR24" s="58">
        <f t="shared" si="42"/>
        <v>0.80114449213161665</v>
      </c>
      <c r="AS24" s="59">
        <f t="shared" si="43"/>
        <v>0.27396280400572248</v>
      </c>
      <c r="AT24" s="60">
        <f t="shared" si="44"/>
        <v>0.10371959942775394</v>
      </c>
      <c r="AU24" s="10"/>
      <c r="AV24" s="44">
        <f t="shared" si="45"/>
        <v>19799</v>
      </c>
      <c r="AW24" s="44">
        <f t="shared" si="46"/>
        <v>5448</v>
      </c>
      <c r="AX24" s="44">
        <f t="shared" si="47"/>
        <v>12489</v>
      </c>
      <c r="AY24" s="44">
        <f t="shared" si="48"/>
        <v>168</v>
      </c>
      <c r="AZ24" s="44">
        <f t="shared" si="49"/>
        <v>419</v>
      </c>
      <c r="BA24" s="44">
        <f t="shared" si="50"/>
        <v>947</v>
      </c>
      <c r="BB24" s="44">
        <f t="shared" si="51"/>
        <v>318</v>
      </c>
      <c r="BC24" s="43">
        <f t="shared" si="52"/>
        <v>19789</v>
      </c>
      <c r="BD24" s="231">
        <f t="shared" si="53"/>
        <v>0.90595484620435374</v>
      </c>
      <c r="BE24" s="232">
        <f t="shared" si="54"/>
        <v>0.27516541239456538</v>
      </c>
      <c r="BF24" s="233">
        <f t="shared" si="55"/>
        <v>4.7830698520127279E-2</v>
      </c>
      <c r="BG24" s="22"/>
      <c r="BH24" s="22"/>
      <c r="BI24" s="22"/>
      <c r="BJ24" s="22"/>
      <c r="BK24" s="22"/>
      <c r="BL24" s="22"/>
      <c r="BM24" s="21"/>
      <c r="BN24" s="23"/>
      <c r="BO24" s="23"/>
      <c r="BP24" s="23"/>
      <c r="BQ24" s="10"/>
      <c r="BR24" s="11"/>
      <c r="BS24" s="12"/>
      <c r="BT24" s="12"/>
      <c r="BU24" s="12"/>
    </row>
    <row r="25" spans="1:73" s="20" customFormat="1" ht="21.95" customHeight="1" thickBot="1" x14ac:dyDescent="0.3">
      <c r="A25" s="62">
        <v>8</v>
      </c>
      <c r="B25" s="63" t="s">
        <v>24</v>
      </c>
      <c r="C25" s="64">
        <v>151</v>
      </c>
      <c r="D25" s="65">
        <v>59</v>
      </c>
      <c r="E25" s="65">
        <v>46</v>
      </c>
      <c r="F25" s="65">
        <v>1</v>
      </c>
      <c r="G25" s="65">
        <v>6</v>
      </c>
      <c r="H25" s="65">
        <v>36</v>
      </c>
      <c r="I25" s="65">
        <v>1</v>
      </c>
      <c r="J25" s="30">
        <f t="shared" si="30"/>
        <v>149</v>
      </c>
      <c r="K25" s="113">
        <f t="shared" si="31"/>
        <v>0.69536423841059603</v>
      </c>
      <c r="L25" s="113">
        <f t="shared" si="32"/>
        <v>0.39072847682119205</v>
      </c>
      <c r="M25" s="113">
        <f t="shared" si="33"/>
        <v>0.23841059602649006</v>
      </c>
      <c r="N25" s="66">
        <v>166</v>
      </c>
      <c r="O25" s="65">
        <v>0</v>
      </c>
      <c r="P25" s="65">
        <v>96</v>
      </c>
      <c r="Q25" s="65">
        <v>0</v>
      </c>
      <c r="R25" s="65">
        <v>9</v>
      </c>
      <c r="S25" s="65">
        <v>43</v>
      </c>
      <c r="T25" s="65">
        <v>1</v>
      </c>
      <c r="U25" s="30">
        <f t="shared" si="28"/>
        <v>149</v>
      </c>
      <c r="V25" s="67">
        <f t="shared" si="34"/>
        <v>0.57831325301204817</v>
      </c>
      <c r="W25" s="67">
        <f t="shared" si="35"/>
        <v>0</v>
      </c>
      <c r="X25" s="67">
        <f t="shared" si="36"/>
        <v>0.25903614457831325</v>
      </c>
      <c r="Y25" s="68">
        <v>383</v>
      </c>
      <c r="Z25" s="68">
        <v>0</v>
      </c>
      <c r="AA25" s="68">
        <v>244</v>
      </c>
      <c r="AB25" s="68">
        <v>0</v>
      </c>
      <c r="AC25" s="64">
        <v>17</v>
      </c>
      <c r="AD25" s="68">
        <v>76</v>
      </c>
      <c r="AE25" s="68">
        <v>8</v>
      </c>
      <c r="AF25" s="30">
        <f t="shared" si="37"/>
        <v>345</v>
      </c>
      <c r="AG25" s="69">
        <f t="shared" si="38"/>
        <v>0.63707571801566576</v>
      </c>
      <c r="AH25" s="69">
        <f t="shared" si="39"/>
        <v>0</v>
      </c>
      <c r="AI25" s="69">
        <f t="shared" si="40"/>
        <v>0.19843342036553524</v>
      </c>
      <c r="AJ25" s="66">
        <v>60</v>
      </c>
      <c r="AK25" s="65">
        <v>0</v>
      </c>
      <c r="AL25" s="65">
        <v>25</v>
      </c>
      <c r="AM25" s="65">
        <v>0</v>
      </c>
      <c r="AN25" s="65">
        <v>1</v>
      </c>
      <c r="AO25" s="65">
        <v>27</v>
      </c>
      <c r="AP25" s="65">
        <v>7</v>
      </c>
      <c r="AQ25" s="30">
        <f t="shared" si="41"/>
        <v>60</v>
      </c>
      <c r="AR25" s="70">
        <f t="shared" si="42"/>
        <v>0.41666666666666669</v>
      </c>
      <c r="AS25" s="71">
        <f t="shared" si="43"/>
        <v>0</v>
      </c>
      <c r="AT25" s="72">
        <f t="shared" si="44"/>
        <v>0.45</v>
      </c>
      <c r="AU25" s="10"/>
      <c r="AV25" s="44">
        <f t="shared" si="45"/>
        <v>700</v>
      </c>
      <c r="AW25" s="44">
        <f t="shared" si="46"/>
        <v>59</v>
      </c>
      <c r="AX25" s="44">
        <f t="shared" si="47"/>
        <v>386</v>
      </c>
      <c r="AY25" s="44">
        <f t="shared" si="48"/>
        <v>1</v>
      </c>
      <c r="AZ25" s="44">
        <f t="shared" si="49"/>
        <v>32</v>
      </c>
      <c r="BA25" s="44">
        <f t="shared" si="50"/>
        <v>155</v>
      </c>
      <c r="BB25" s="44">
        <f t="shared" si="51"/>
        <v>10</v>
      </c>
      <c r="BC25" s="43">
        <f t="shared" si="52"/>
        <v>643</v>
      </c>
      <c r="BD25" s="234">
        <f t="shared" si="53"/>
        <v>0.63571428571428568</v>
      </c>
      <c r="BE25" s="235">
        <f t="shared" si="54"/>
        <v>8.4285714285714283E-2</v>
      </c>
      <c r="BF25" s="236">
        <f t="shared" si="55"/>
        <v>0.22142857142857142</v>
      </c>
      <c r="BG25" s="22"/>
      <c r="BH25" s="22"/>
      <c r="BI25" s="22"/>
      <c r="BJ25" s="22"/>
      <c r="BK25" s="22"/>
      <c r="BL25" s="22"/>
      <c r="BM25" s="21"/>
      <c r="BN25" s="23"/>
      <c r="BO25" s="23"/>
      <c r="BP25" s="23"/>
      <c r="BQ25" s="10"/>
      <c r="BR25" s="11"/>
      <c r="BS25" s="12"/>
      <c r="BT25" s="12"/>
      <c r="BU25" s="12"/>
    </row>
    <row r="26" spans="1:73" s="19" customFormat="1" ht="21.95" customHeight="1" thickBot="1" x14ac:dyDescent="0.3">
      <c r="A26" s="398" t="s">
        <v>17</v>
      </c>
      <c r="B26" s="398"/>
      <c r="C26" s="73">
        <f t="shared" ref="C26:I26" si="56">SUM(C18:C25)</f>
        <v>38144</v>
      </c>
      <c r="D26" s="73">
        <f t="shared" si="56"/>
        <v>26185</v>
      </c>
      <c r="E26" s="73">
        <f t="shared" si="56"/>
        <v>8824</v>
      </c>
      <c r="F26" s="73">
        <f t="shared" si="56"/>
        <v>385</v>
      </c>
      <c r="G26" s="73">
        <f t="shared" si="56"/>
        <v>818</v>
      </c>
      <c r="H26" s="73">
        <f t="shared" si="56"/>
        <v>1183</v>
      </c>
      <c r="I26" s="73">
        <f t="shared" si="56"/>
        <v>744</v>
      </c>
      <c r="J26" s="247">
        <f t="shared" si="30"/>
        <v>38139</v>
      </c>
      <c r="K26" s="113">
        <f>(D26+E26)/(C26)</f>
        <v>0.91781145134228193</v>
      </c>
      <c r="L26" s="113">
        <f>D26/(C26)</f>
        <v>0.68647755872483218</v>
      </c>
      <c r="M26" s="113">
        <f>H26/(C26)</f>
        <v>3.1014052013422819E-2</v>
      </c>
      <c r="N26" s="247">
        <f>SUM(N18:N25)</f>
        <v>41675</v>
      </c>
      <c r="O26" s="247">
        <f t="shared" ref="O26:T26" si="57">SUM(O17:O25)</f>
        <v>123</v>
      </c>
      <c r="P26" s="247">
        <f t="shared" si="57"/>
        <v>39197</v>
      </c>
      <c r="Q26" s="247">
        <f t="shared" si="57"/>
        <v>249</v>
      </c>
      <c r="R26" s="247">
        <f t="shared" si="57"/>
        <v>457</v>
      </c>
      <c r="S26" s="247">
        <f t="shared" si="57"/>
        <v>1211</v>
      </c>
      <c r="T26" s="247">
        <f t="shared" si="57"/>
        <v>421</v>
      </c>
      <c r="U26" s="247">
        <f t="shared" si="28"/>
        <v>41658</v>
      </c>
      <c r="V26" s="74">
        <f>(O26+P26)/(N26)</f>
        <v>0.94349130173965212</v>
      </c>
      <c r="W26" s="74">
        <f>O26/(N26)</f>
        <v>2.9514097180563885E-3</v>
      </c>
      <c r="X26" s="74">
        <f>S26/(N26)</f>
        <v>2.9058188362327535E-2</v>
      </c>
      <c r="Y26" s="247">
        <f>SUM(Y18:Y25)</f>
        <v>22034</v>
      </c>
      <c r="Z26" s="247">
        <f t="shared" ref="Z26:AE26" si="58">SUM(Z18:Z25)</f>
        <v>0</v>
      </c>
      <c r="AA26" s="247">
        <f t="shared" si="58"/>
        <v>20825</v>
      </c>
      <c r="AB26" s="247">
        <f t="shared" si="58"/>
        <v>41</v>
      </c>
      <c r="AC26" s="247">
        <f t="shared" si="58"/>
        <v>240</v>
      </c>
      <c r="AD26" s="247">
        <f t="shared" si="58"/>
        <v>617</v>
      </c>
      <c r="AE26" s="247">
        <f t="shared" si="58"/>
        <v>259</v>
      </c>
      <c r="AF26" s="247">
        <f t="shared" si="37"/>
        <v>21982</v>
      </c>
      <c r="AG26" s="75">
        <f>(Z26+AA26)/(Y26)</f>
        <v>0.94513025324498501</v>
      </c>
      <c r="AH26" s="75">
        <f>Z26/(Y26)</f>
        <v>0</v>
      </c>
      <c r="AI26" s="75">
        <f>AD26/(Y26)</f>
        <v>2.8002178451484071E-2</v>
      </c>
      <c r="AJ26" s="247">
        <f>SUM(AJ18:AJ25)</f>
        <v>2830</v>
      </c>
      <c r="AK26" s="247">
        <f t="shared" ref="AK26:AP26" si="59">SUM(AK18:AK25)</f>
        <v>728</v>
      </c>
      <c r="AL26" s="247">
        <f t="shared" si="59"/>
        <v>1604</v>
      </c>
      <c r="AM26" s="247">
        <f t="shared" si="59"/>
        <v>43</v>
      </c>
      <c r="AN26" s="247">
        <f t="shared" si="59"/>
        <v>78</v>
      </c>
      <c r="AO26" s="247">
        <f t="shared" si="59"/>
        <v>236</v>
      </c>
      <c r="AP26" s="247">
        <f t="shared" si="59"/>
        <v>135</v>
      </c>
      <c r="AQ26" s="247">
        <f t="shared" si="41"/>
        <v>2824</v>
      </c>
      <c r="AR26" s="76">
        <f>(AK26+AL26)/(AJ26)</f>
        <v>0.82402826855123679</v>
      </c>
      <c r="AS26" s="77">
        <f>AK26/(AJ26)</f>
        <v>0.25724381625441695</v>
      </c>
      <c r="AT26" s="78">
        <f>AO26/(AJ26)</f>
        <v>8.3392226148409895E-2</v>
      </c>
      <c r="AU26" s="142"/>
      <c r="AV26" s="247">
        <f>SUM(AV18:AV25)</f>
        <v>101853</v>
      </c>
      <c r="AW26" s="247">
        <f t="shared" ref="AW26:BB26" si="60">SUM(AW18:AW25)</f>
        <v>26308</v>
      </c>
      <c r="AX26" s="247">
        <f t="shared" si="60"/>
        <v>68846</v>
      </c>
      <c r="AY26" s="247">
        <f t="shared" si="60"/>
        <v>675</v>
      </c>
      <c r="AZ26" s="247">
        <f t="shared" si="60"/>
        <v>1515</v>
      </c>
      <c r="BA26" s="247">
        <f t="shared" si="60"/>
        <v>3011</v>
      </c>
      <c r="BB26" s="247">
        <f t="shared" si="60"/>
        <v>1424</v>
      </c>
      <c r="BC26" s="247">
        <f>SUM(AW26:BB26)</f>
        <v>101779</v>
      </c>
      <c r="BD26" s="237">
        <f>(AW26+AX26)/(AV26)</f>
        <v>0.93422874142146028</v>
      </c>
      <c r="BE26" s="238">
        <f>AW26/(AV26)</f>
        <v>0.25829381559698783</v>
      </c>
      <c r="BF26" s="239">
        <f>BA26/(AV26)</f>
        <v>2.9562212207789658E-2</v>
      </c>
      <c r="BG26" s="7"/>
      <c r="BH26" s="7"/>
      <c r="BI26" s="7"/>
      <c r="BJ26" s="7"/>
      <c r="BK26" s="7"/>
      <c r="BL26" s="7"/>
      <c r="BM26" s="7"/>
      <c r="BN26" s="25"/>
      <c r="BO26" s="25"/>
      <c r="BP26" s="25"/>
      <c r="BQ26" s="374"/>
      <c r="BR26" s="374"/>
      <c r="BS26" s="241"/>
      <c r="BT26" s="241"/>
      <c r="BU26" s="241"/>
    </row>
    <row r="28" spans="1:73" ht="15.75" thickBot="1" x14ac:dyDescent="0.3"/>
    <row r="29" spans="1:73" ht="30.75" customHeight="1" thickBot="1" x14ac:dyDescent="0.3">
      <c r="A29" s="394" t="s">
        <v>17</v>
      </c>
      <c r="B29" s="394"/>
      <c r="C29" s="395" t="s">
        <v>2</v>
      </c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403" t="s">
        <v>14</v>
      </c>
      <c r="O29" s="403"/>
      <c r="P29" s="403"/>
      <c r="Q29" s="403"/>
      <c r="R29" s="403"/>
      <c r="S29" s="403"/>
      <c r="T29" s="403"/>
      <c r="U29" s="403"/>
      <c r="V29" s="403"/>
      <c r="W29" s="403"/>
      <c r="X29" s="403"/>
      <c r="Y29" s="400" t="s">
        <v>25</v>
      </c>
      <c r="Z29" s="401"/>
      <c r="AA29" s="401"/>
      <c r="AB29" s="401"/>
      <c r="AC29" s="401"/>
      <c r="AD29" s="401"/>
      <c r="AE29" s="401"/>
      <c r="AF29" s="401"/>
      <c r="AG29" s="401"/>
      <c r="AH29" s="401"/>
      <c r="AI29" s="402"/>
      <c r="AJ29" s="389" t="s">
        <v>15</v>
      </c>
      <c r="AK29" s="390"/>
      <c r="AL29" s="390"/>
      <c r="AM29" s="390"/>
      <c r="AN29" s="390"/>
      <c r="AO29" s="390"/>
      <c r="AP29" s="390"/>
      <c r="AQ29" s="390"/>
      <c r="AR29" s="390"/>
      <c r="AS29" s="390"/>
      <c r="AT29" s="391"/>
      <c r="AU29" s="230"/>
      <c r="AV29" s="387" t="s">
        <v>76</v>
      </c>
      <c r="AW29" s="388"/>
      <c r="AX29" s="388"/>
      <c r="AY29" s="388"/>
      <c r="AZ29" s="388"/>
      <c r="BA29" s="388"/>
      <c r="BB29" s="388"/>
      <c r="BC29" s="388"/>
      <c r="BD29" s="388"/>
      <c r="BE29" s="388"/>
      <c r="BF29" s="388"/>
      <c r="BG29" s="139"/>
      <c r="BH29" s="139"/>
      <c r="BI29" s="139"/>
      <c r="BJ29" s="139"/>
      <c r="BK29" s="139"/>
      <c r="BL29" s="139"/>
      <c r="BM29" s="139"/>
      <c r="BN29" s="375"/>
      <c r="BO29" s="375"/>
      <c r="BP29" s="2"/>
      <c r="BQ29" s="2"/>
      <c r="BR29" s="2"/>
    </row>
    <row r="30" spans="1:73" ht="30.75" customHeight="1" thickBot="1" x14ac:dyDescent="0.3">
      <c r="A30" s="398" t="s">
        <v>82</v>
      </c>
      <c r="B30" s="398"/>
      <c r="C30" s="396" t="s">
        <v>3</v>
      </c>
      <c r="D30" s="399" t="s">
        <v>4</v>
      </c>
      <c r="E30" s="399"/>
      <c r="F30" s="399"/>
      <c r="G30" s="399"/>
      <c r="H30" s="399"/>
      <c r="I30" s="399"/>
      <c r="J30" s="399"/>
      <c r="K30" s="396" t="s">
        <v>11</v>
      </c>
      <c r="L30" s="396" t="s">
        <v>12</v>
      </c>
      <c r="M30" s="397" t="s">
        <v>13</v>
      </c>
      <c r="N30" s="380" t="s">
        <v>3</v>
      </c>
      <c r="O30" s="377" t="s">
        <v>4</v>
      </c>
      <c r="P30" s="377"/>
      <c r="Q30" s="377"/>
      <c r="R30" s="377"/>
      <c r="S30" s="377"/>
      <c r="T30" s="377"/>
      <c r="U30" s="377"/>
      <c r="V30" s="380" t="s">
        <v>11</v>
      </c>
      <c r="W30" s="380" t="s">
        <v>12</v>
      </c>
      <c r="X30" s="381" t="s">
        <v>13</v>
      </c>
      <c r="Y30" s="378" t="s">
        <v>3</v>
      </c>
      <c r="Z30" s="385" t="s">
        <v>26</v>
      </c>
      <c r="AA30" s="385"/>
      <c r="AB30" s="385"/>
      <c r="AC30" s="385"/>
      <c r="AD30" s="385"/>
      <c r="AE30" s="385"/>
      <c r="AF30" s="385"/>
      <c r="AG30" s="378" t="s">
        <v>11</v>
      </c>
      <c r="AH30" s="378" t="s">
        <v>12</v>
      </c>
      <c r="AI30" s="379" t="s">
        <v>13</v>
      </c>
      <c r="AJ30" s="383" t="s">
        <v>3</v>
      </c>
      <c r="AK30" s="392" t="s">
        <v>4</v>
      </c>
      <c r="AL30" s="392"/>
      <c r="AM30" s="392"/>
      <c r="AN30" s="392"/>
      <c r="AO30" s="392"/>
      <c r="AP30" s="392"/>
      <c r="AQ30" s="392"/>
      <c r="AR30" s="383" t="s">
        <v>11</v>
      </c>
      <c r="AS30" s="383" t="s">
        <v>12</v>
      </c>
      <c r="AT30" s="384" t="s">
        <v>13</v>
      </c>
      <c r="AU30" s="140"/>
      <c r="AV30" s="382" t="s">
        <v>3</v>
      </c>
      <c r="AW30" s="386" t="s">
        <v>4</v>
      </c>
      <c r="AX30" s="386"/>
      <c r="AY30" s="386"/>
      <c r="AZ30" s="386"/>
      <c r="BA30" s="386"/>
      <c r="BB30" s="386"/>
      <c r="BC30" s="386"/>
      <c r="BD30" s="382" t="s">
        <v>11</v>
      </c>
      <c r="BE30" s="382" t="s">
        <v>12</v>
      </c>
      <c r="BF30" s="393" t="s">
        <v>13</v>
      </c>
      <c r="BG30" s="139"/>
      <c r="BH30" s="139"/>
      <c r="BI30" s="139"/>
      <c r="BJ30" s="139"/>
      <c r="BK30" s="139"/>
      <c r="BL30" s="139"/>
      <c r="BM30" s="139"/>
      <c r="BN30" s="141"/>
      <c r="BO30" s="141"/>
      <c r="BP30" s="141"/>
      <c r="BQ30" s="372"/>
      <c r="BR30" s="372"/>
      <c r="BS30" s="373"/>
      <c r="BT30" s="373"/>
      <c r="BU30" s="373"/>
    </row>
    <row r="31" spans="1:73" ht="39" thickBot="1" x14ac:dyDescent="0.3">
      <c r="A31" s="247" t="s">
        <v>1</v>
      </c>
      <c r="B31" s="247" t="s">
        <v>16</v>
      </c>
      <c r="C31" s="396"/>
      <c r="D31" s="246" t="s">
        <v>5</v>
      </c>
      <c r="E31" s="246" t="s">
        <v>6</v>
      </c>
      <c r="F31" s="246" t="s">
        <v>7</v>
      </c>
      <c r="G31" s="33" t="s">
        <v>8</v>
      </c>
      <c r="H31" s="246" t="s">
        <v>9</v>
      </c>
      <c r="I31" s="246" t="s">
        <v>10</v>
      </c>
      <c r="J31" s="246" t="s">
        <v>0</v>
      </c>
      <c r="K31" s="396"/>
      <c r="L31" s="396"/>
      <c r="M31" s="397"/>
      <c r="N31" s="380"/>
      <c r="O31" s="243" t="s">
        <v>5</v>
      </c>
      <c r="P31" s="243" t="s">
        <v>6</v>
      </c>
      <c r="Q31" s="243" t="s">
        <v>7</v>
      </c>
      <c r="R31" s="35" t="s">
        <v>8</v>
      </c>
      <c r="S31" s="243" t="s">
        <v>9</v>
      </c>
      <c r="T31" s="243" t="s">
        <v>10</v>
      </c>
      <c r="U31" s="243" t="s">
        <v>0</v>
      </c>
      <c r="V31" s="380"/>
      <c r="W31" s="380"/>
      <c r="X31" s="381"/>
      <c r="Y31" s="378"/>
      <c r="Z31" s="242" t="s">
        <v>5</v>
      </c>
      <c r="AA31" s="242" t="s">
        <v>6</v>
      </c>
      <c r="AB31" s="242" t="s">
        <v>7</v>
      </c>
      <c r="AC31" s="37" t="s">
        <v>8</v>
      </c>
      <c r="AD31" s="242" t="s">
        <v>9</v>
      </c>
      <c r="AE31" s="242" t="s">
        <v>10</v>
      </c>
      <c r="AF31" s="242" t="s">
        <v>0</v>
      </c>
      <c r="AG31" s="378"/>
      <c r="AH31" s="378"/>
      <c r="AI31" s="379"/>
      <c r="AJ31" s="383"/>
      <c r="AK31" s="245" t="s">
        <v>5</v>
      </c>
      <c r="AL31" s="245" t="s">
        <v>6</v>
      </c>
      <c r="AM31" s="245" t="s">
        <v>7</v>
      </c>
      <c r="AN31" s="38" t="s">
        <v>8</v>
      </c>
      <c r="AO31" s="245" t="s">
        <v>9</v>
      </c>
      <c r="AP31" s="245" t="s">
        <v>10</v>
      </c>
      <c r="AQ31" s="245" t="s">
        <v>0</v>
      </c>
      <c r="AR31" s="383"/>
      <c r="AS31" s="383"/>
      <c r="AT31" s="384"/>
      <c r="AU31" s="7"/>
      <c r="AV31" s="382"/>
      <c r="AW31" s="244" t="s">
        <v>5</v>
      </c>
      <c r="AX31" s="244" t="s">
        <v>6</v>
      </c>
      <c r="AY31" s="244" t="s">
        <v>7</v>
      </c>
      <c r="AZ31" s="158" t="s">
        <v>8</v>
      </c>
      <c r="BA31" s="244" t="s">
        <v>9</v>
      </c>
      <c r="BB31" s="244" t="s">
        <v>10</v>
      </c>
      <c r="BC31" s="244" t="s">
        <v>0</v>
      </c>
      <c r="BD31" s="382"/>
      <c r="BE31" s="382"/>
      <c r="BF31" s="393"/>
      <c r="BG31" s="3"/>
      <c r="BH31" s="3"/>
      <c r="BI31" s="4"/>
      <c r="BJ31" s="4"/>
      <c r="BK31" s="3"/>
      <c r="BL31" s="3"/>
      <c r="BM31" s="3"/>
      <c r="BN31" s="5"/>
      <c r="BO31" s="5"/>
      <c r="BP31" s="6"/>
      <c r="BQ31" s="7"/>
      <c r="BR31" s="7"/>
      <c r="BS31" s="8"/>
      <c r="BT31" s="8"/>
      <c r="BU31" s="9"/>
    </row>
    <row r="32" spans="1:73" s="20" customFormat="1" ht="21.95" customHeight="1" thickBot="1" x14ac:dyDescent="0.3">
      <c r="A32" s="39">
        <v>1</v>
      </c>
      <c r="B32" s="40" t="s">
        <v>18</v>
      </c>
      <c r="C32" s="41">
        <v>456</v>
      </c>
      <c r="D32" s="42">
        <v>413</v>
      </c>
      <c r="E32" s="42">
        <v>20</v>
      </c>
      <c r="F32" s="42">
        <v>4</v>
      </c>
      <c r="G32" s="42">
        <v>14</v>
      </c>
      <c r="H32" s="42">
        <v>2</v>
      </c>
      <c r="I32" s="42">
        <v>3</v>
      </c>
      <c r="J32" s="112">
        <f>SUM(D32:I32)</f>
        <v>456</v>
      </c>
      <c r="K32" s="113">
        <f>(D32+E32)/(C32)</f>
        <v>0.94956140350877194</v>
      </c>
      <c r="L32" s="113">
        <f>D32/(C32)</f>
        <v>0.9057017543859649</v>
      </c>
      <c r="M32" s="113">
        <f>H32/(C32)</f>
        <v>4.3859649122807015E-3</v>
      </c>
      <c r="N32" s="44">
        <v>550</v>
      </c>
      <c r="O32" s="44">
        <v>0</v>
      </c>
      <c r="P32" s="44">
        <v>512</v>
      </c>
      <c r="Q32" s="44">
        <v>1</v>
      </c>
      <c r="R32" s="41">
        <v>25</v>
      </c>
      <c r="S32" s="44">
        <v>3</v>
      </c>
      <c r="T32" s="44">
        <v>9</v>
      </c>
      <c r="U32" s="43">
        <f t="shared" ref="U32:U40" si="61">SUM(O32:T32)</f>
        <v>550</v>
      </c>
      <c r="V32" s="45">
        <f>(O32+P32)/(N32)</f>
        <v>0.93090909090909091</v>
      </c>
      <c r="W32" s="45">
        <f>O32/(N32)</f>
        <v>0</v>
      </c>
      <c r="X32" s="45">
        <f>S32/(N32)</f>
        <v>5.454545454545455E-3</v>
      </c>
      <c r="Y32" s="44">
        <v>358</v>
      </c>
      <c r="Z32" s="44">
        <v>0</v>
      </c>
      <c r="AA32" s="44">
        <v>336</v>
      </c>
      <c r="AB32" s="44">
        <v>1</v>
      </c>
      <c r="AC32" s="41">
        <v>15</v>
      </c>
      <c r="AD32" s="44">
        <v>1</v>
      </c>
      <c r="AE32" s="44">
        <v>5</v>
      </c>
      <c r="AF32" s="43">
        <f>SUM(Z32:AE32)</f>
        <v>358</v>
      </c>
      <c r="AG32" s="46">
        <f>(Z32+AA32)/(Y32)</f>
        <v>0.93854748603351956</v>
      </c>
      <c r="AH32" s="46">
        <f>Z32/(Y32)</f>
        <v>0</v>
      </c>
      <c r="AI32" s="46">
        <f>AD32/(Y32)</f>
        <v>2.7932960893854749E-3</v>
      </c>
      <c r="AJ32" s="44">
        <v>36</v>
      </c>
      <c r="AK32" s="44">
        <v>9</v>
      </c>
      <c r="AL32" s="44">
        <v>25</v>
      </c>
      <c r="AM32" s="44">
        <v>1</v>
      </c>
      <c r="AN32" s="41">
        <v>1</v>
      </c>
      <c r="AO32" s="44">
        <v>0</v>
      </c>
      <c r="AP32" s="44">
        <v>0</v>
      </c>
      <c r="AQ32" s="43">
        <f>SUM(AK32:AP32)</f>
        <v>36</v>
      </c>
      <c r="AR32" s="47">
        <f>(AK32+AL32)/(AJ32)</f>
        <v>0.94444444444444442</v>
      </c>
      <c r="AS32" s="48">
        <f>AK32/(AJ32)</f>
        <v>0.25</v>
      </c>
      <c r="AT32" s="49">
        <f>AO32/(AJ32)</f>
        <v>0</v>
      </c>
      <c r="AU32" s="10"/>
      <c r="AV32" s="282">
        <f t="shared" ref="AV32:BB32" si="62">C32+N32+Y32</f>
        <v>1364</v>
      </c>
      <c r="AW32" s="282">
        <f t="shared" si="62"/>
        <v>413</v>
      </c>
      <c r="AX32" s="282">
        <f t="shared" si="62"/>
        <v>868</v>
      </c>
      <c r="AY32" s="282">
        <f t="shared" si="62"/>
        <v>6</v>
      </c>
      <c r="AZ32" s="282">
        <f t="shared" si="62"/>
        <v>54</v>
      </c>
      <c r="BA32" s="282">
        <f t="shared" si="62"/>
        <v>6</v>
      </c>
      <c r="BB32" s="282">
        <f t="shared" si="62"/>
        <v>17</v>
      </c>
      <c r="BC32" s="43">
        <f>SUM(AW32:BB32)</f>
        <v>1364</v>
      </c>
      <c r="BD32" s="159">
        <f>(AW32+AX32)/(AV32)</f>
        <v>0.93914956011730211</v>
      </c>
      <c r="BE32" s="160">
        <f>AW32/(AV32)</f>
        <v>0.3027859237536657</v>
      </c>
      <c r="BF32" s="161">
        <f>BA32/(AV32)</f>
        <v>4.3988269794721412E-3</v>
      </c>
      <c r="BG32" s="22"/>
      <c r="BH32" s="22"/>
      <c r="BI32" s="22"/>
      <c r="BJ32" s="22"/>
      <c r="BK32" s="22"/>
      <c r="BL32" s="22"/>
      <c r="BM32" s="21"/>
      <c r="BN32" s="23"/>
      <c r="BO32" s="23"/>
      <c r="BP32" s="23"/>
      <c r="BQ32" s="10"/>
      <c r="BR32" s="11"/>
      <c r="BS32" s="12"/>
      <c r="BT32" s="12"/>
      <c r="BU32" s="13"/>
    </row>
    <row r="33" spans="1:73" s="24" customFormat="1" ht="21.95" customHeight="1" thickBot="1" x14ac:dyDescent="0.3">
      <c r="A33" s="50">
        <v>2</v>
      </c>
      <c r="B33" s="51" t="s">
        <v>19</v>
      </c>
      <c r="C33" s="52">
        <v>1026</v>
      </c>
      <c r="D33" s="53">
        <v>629</v>
      </c>
      <c r="E33" s="53">
        <v>229</v>
      </c>
      <c r="F33" s="53">
        <v>16</v>
      </c>
      <c r="G33" s="53">
        <v>36</v>
      </c>
      <c r="H33" s="53">
        <v>83</v>
      </c>
      <c r="I33" s="53">
        <v>33</v>
      </c>
      <c r="J33" s="29">
        <f t="shared" ref="J33:J40" si="63">SUM(D33:I33)</f>
        <v>1026</v>
      </c>
      <c r="K33" s="113">
        <f t="shared" ref="K33:K39" si="64">(D33+E33)/(C33)</f>
        <v>0.83625730994152048</v>
      </c>
      <c r="L33" s="113">
        <f t="shared" ref="L33:L39" si="65">D33/(C33)</f>
        <v>0.61306042884990253</v>
      </c>
      <c r="M33" s="113">
        <f t="shared" ref="M33:M39" si="66">H33/(C33)</f>
        <v>8.089668615984405E-2</v>
      </c>
      <c r="N33" s="54">
        <v>923</v>
      </c>
      <c r="O33" s="53">
        <v>0</v>
      </c>
      <c r="P33" s="53">
        <v>763</v>
      </c>
      <c r="Q33" s="53">
        <v>0</v>
      </c>
      <c r="R33" s="53">
        <v>18</v>
      </c>
      <c r="S33" s="53">
        <v>104</v>
      </c>
      <c r="T33" s="53">
        <v>38</v>
      </c>
      <c r="U33" s="29">
        <f t="shared" si="61"/>
        <v>923</v>
      </c>
      <c r="V33" s="55">
        <f t="shared" ref="V33:V39" si="67">(O33+P33)/(N33)</f>
        <v>0.82665222101841818</v>
      </c>
      <c r="W33" s="55">
        <f t="shared" ref="W33:W39" si="68">O33/(N33)</f>
        <v>0</v>
      </c>
      <c r="X33" s="55">
        <f t="shared" ref="X33:X39" si="69">S33/(N33)</f>
        <v>0.11267605633802817</v>
      </c>
      <c r="Y33" s="56">
        <v>594</v>
      </c>
      <c r="Z33" s="56">
        <v>0</v>
      </c>
      <c r="AA33" s="56">
        <v>507</v>
      </c>
      <c r="AB33" s="56">
        <v>0</v>
      </c>
      <c r="AC33" s="52">
        <v>15</v>
      </c>
      <c r="AD33" s="56">
        <v>63</v>
      </c>
      <c r="AE33" s="56">
        <v>9</v>
      </c>
      <c r="AF33" s="29">
        <f t="shared" ref="AF33:AF40" si="70">SUM(Z33:AE33)</f>
        <v>594</v>
      </c>
      <c r="AG33" s="57">
        <f t="shared" ref="AG33:AG39" si="71">(Z33+AA33)/(Y33)</f>
        <v>0.85353535353535348</v>
      </c>
      <c r="AH33" s="57">
        <f t="shared" ref="AH33:AH39" si="72">Z33/(Y33)</f>
        <v>0</v>
      </c>
      <c r="AI33" s="57">
        <f t="shared" ref="AI33:AI39" si="73">AD33/(Y33)</f>
        <v>0.10606060606060606</v>
      </c>
      <c r="AJ33" s="54">
        <v>89</v>
      </c>
      <c r="AK33" s="53">
        <v>17</v>
      </c>
      <c r="AL33" s="53">
        <v>31</v>
      </c>
      <c r="AM33" s="53">
        <v>4</v>
      </c>
      <c r="AN33" s="53">
        <v>7</v>
      </c>
      <c r="AO33" s="53">
        <v>19</v>
      </c>
      <c r="AP33" s="53">
        <v>11</v>
      </c>
      <c r="AQ33" s="29">
        <f t="shared" ref="AQ33:AQ40" si="74">SUM(AK33:AP33)</f>
        <v>89</v>
      </c>
      <c r="AR33" s="58">
        <f t="shared" ref="AR33:AR39" si="75">(AK33+AL33)/(AJ33)</f>
        <v>0.5393258426966292</v>
      </c>
      <c r="AS33" s="59">
        <f t="shared" ref="AS33:AS39" si="76">AK33/(AJ33)</f>
        <v>0.19101123595505617</v>
      </c>
      <c r="AT33" s="60">
        <f t="shared" ref="AT33:AT39" si="77">AO33/(AJ33)</f>
        <v>0.21348314606741572</v>
      </c>
      <c r="AU33" s="10"/>
      <c r="AV33" s="282">
        <f t="shared" ref="AV33:AV39" si="78">C33+N33+Y33</f>
        <v>2543</v>
      </c>
      <c r="AW33" s="282">
        <f t="shared" ref="AW33:AW39" si="79">D33+O33+Z33</f>
        <v>629</v>
      </c>
      <c r="AX33" s="282">
        <f t="shared" ref="AX33:AX39" si="80">E33+P33+AA33</f>
        <v>1499</v>
      </c>
      <c r="AY33" s="282">
        <f t="shared" ref="AY33:AY39" si="81">F33+Q33+AB33</f>
        <v>16</v>
      </c>
      <c r="AZ33" s="282">
        <f t="shared" ref="AZ33:AZ39" si="82">G33+R33+AC33</f>
        <v>69</v>
      </c>
      <c r="BA33" s="282">
        <f t="shared" ref="BA33:BA39" si="83">H33+S33+AD33</f>
        <v>250</v>
      </c>
      <c r="BB33" s="282">
        <f t="shared" ref="BB33:BB39" si="84">I33+T33+AE33</f>
        <v>80</v>
      </c>
      <c r="BC33" s="43">
        <f t="shared" ref="BC33:BC39" si="85">SUM(AW33:BB33)</f>
        <v>2543</v>
      </c>
      <c r="BD33" s="231">
        <f t="shared" ref="BD33:BD39" si="86">(AW33+AX33)/(AV33)</f>
        <v>0.8368069209594966</v>
      </c>
      <c r="BE33" s="232">
        <f t="shared" ref="BE33:BE39" si="87">AW33/(AV33)</f>
        <v>0.24734565473849784</v>
      </c>
      <c r="BF33" s="233">
        <f t="shared" ref="BF33:BF39" si="88">BA33/(AV33)</f>
        <v>9.8309083759339361E-2</v>
      </c>
      <c r="BG33" s="22"/>
      <c r="BH33" s="22"/>
      <c r="BI33" s="22"/>
      <c r="BJ33" s="22"/>
      <c r="BK33" s="22"/>
      <c r="BL33" s="22"/>
      <c r="BM33" s="21"/>
      <c r="BN33" s="23"/>
      <c r="BO33" s="23"/>
      <c r="BP33" s="23"/>
      <c r="BQ33" s="10"/>
      <c r="BR33" s="11"/>
      <c r="BS33" s="15"/>
      <c r="BT33" s="15"/>
      <c r="BU33" s="16"/>
    </row>
    <row r="34" spans="1:73" s="20" customFormat="1" ht="21.95" customHeight="1" thickBot="1" x14ac:dyDescent="0.3">
      <c r="A34" s="50">
        <v>3</v>
      </c>
      <c r="B34" s="51" t="s">
        <v>20</v>
      </c>
      <c r="C34" s="52">
        <v>296</v>
      </c>
      <c r="D34" s="53">
        <v>230</v>
      </c>
      <c r="E34" s="53">
        <v>19</v>
      </c>
      <c r="F34" s="53">
        <v>8</v>
      </c>
      <c r="G34" s="53">
        <v>11</v>
      </c>
      <c r="H34" s="53">
        <v>21</v>
      </c>
      <c r="I34" s="53">
        <v>7</v>
      </c>
      <c r="J34" s="29">
        <f t="shared" si="63"/>
        <v>296</v>
      </c>
      <c r="K34" s="113">
        <f t="shared" si="64"/>
        <v>0.84121621621621623</v>
      </c>
      <c r="L34" s="113">
        <f t="shared" si="65"/>
        <v>0.77702702702702697</v>
      </c>
      <c r="M34" s="113">
        <f t="shared" si="66"/>
        <v>7.0945945945945943E-2</v>
      </c>
      <c r="N34" s="54">
        <v>346</v>
      </c>
      <c r="O34" s="53">
        <v>0</v>
      </c>
      <c r="P34" s="53">
        <v>325</v>
      </c>
      <c r="Q34" s="53">
        <v>2</v>
      </c>
      <c r="R34" s="53">
        <v>4</v>
      </c>
      <c r="S34" s="53">
        <v>4</v>
      </c>
      <c r="T34" s="53">
        <v>11</v>
      </c>
      <c r="U34" s="29">
        <f t="shared" si="61"/>
        <v>346</v>
      </c>
      <c r="V34" s="55">
        <f t="shared" si="67"/>
        <v>0.93930635838150289</v>
      </c>
      <c r="W34" s="55">
        <f t="shared" si="68"/>
        <v>0</v>
      </c>
      <c r="X34" s="55">
        <f t="shared" si="69"/>
        <v>1.1560693641618497E-2</v>
      </c>
      <c r="Y34" s="56">
        <v>352</v>
      </c>
      <c r="Z34" s="56">
        <v>0</v>
      </c>
      <c r="AA34" s="56">
        <v>343</v>
      </c>
      <c r="AB34" s="56">
        <v>0</v>
      </c>
      <c r="AC34" s="52">
        <v>3</v>
      </c>
      <c r="AD34" s="56">
        <v>6</v>
      </c>
      <c r="AE34" s="56">
        <v>0</v>
      </c>
      <c r="AF34" s="29">
        <f t="shared" si="70"/>
        <v>352</v>
      </c>
      <c r="AG34" s="57">
        <f t="shared" si="71"/>
        <v>0.97443181818181823</v>
      </c>
      <c r="AH34" s="57">
        <f t="shared" si="72"/>
        <v>0</v>
      </c>
      <c r="AI34" s="57">
        <f t="shared" si="73"/>
        <v>1.7045454545454544E-2</v>
      </c>
      <c r="AJ34" s="54">
        <v>54</v>
      </c>
      <c r="AK34" s="53">
        <v>2</v>
      </c>
      <c r="AL34" s="53">
        <v>50</v>
      </c>
      <c r="AM34" s="53">
        <v>0</v>
      </c>
      <c r="AN34" s="53">
        <v>0</v>
      </c>
      <c r="AO34" s="53">
        <v>1</v>
      </c>
      <c r="AP34" s="53">
        <v>1</v>
      </c>
      <c r="AQ34" s="29">
        <f t="shared" si="74"/>
        <v>54</v>
      </c>
      <c r="AR34" s="58">
        <f t="shared" si="75"/>
        <v>0.96296296296296291</v>
      </c>
      <c r="AS34" s="59">
        <f t="shared" si="76"/>
        <v>3.7037037037037035E-2</v>
      </c>
      <c r="AT34" s="60">
        <f t="shared" si="77"/>
        <v>1.8518518518518517E-2</v>
      </c>
      <c r="AU34" s="10"/>
      <c r="AV34" s="282">
        <f t="shared" si="78"/>
        <v>994</v>
      </c>
      <c r="AW34" s="282">
        <f t="shared" si="79"/>
        <v>230</v>
      </c>
      <c r="AX34" s="282">
        <f t="shared" si="80"/>
        <v>687</v>
      </c>
      <c r="AY34" s="282">
        <f t="shared" si="81"/>
        <v>10</v>
      </c>
      <c r="AZ34" s="282">
        <f t="shared" si="82"/>
        <v>18</v>
      </c>
      <c r="BA34" s="282">
        <f t="shared" si="83"/>
        <v>31</v>
      </c>
      <c r="BB34" s="282">
        <f t="shared" si="84"/>
        <v>18</v>
      </c>
      <c r="BC34" s="43">
        <f t="shared" si="85"/>
        <v>994</v>
      </c>
      <c r="BD34" s="231">
        <f t="shared" si="86"/>
        <v>0.92253521126760563</v>
      </c>
      <c r="BE34" s="232">
        <f t="shared" si="87"/>
        <v>0.23138832997987926</v>
      </c>
      <c r="BF34" s="233">
        <f t="shared" si="88"/>
        <v>3.1187122736418511E-2</v>
      </c>
      <c r="BG34" s="22"/>
      <c r="BH34" s="22"/>
      <c r="BI34" s="22"/>
      <c r="BJ34" s="22"/>
      <c r="BK34" s="22"/>
      <c r="BL34" s="22"/>
      <c r="BM34" s="21"/>
      <c r="BN34" s="23"/>
      <c r="BO34" s="23"/>
      <c r="BP34" s="23"/>
      <c r="BQ34" s="10"/>
      <c r="BR34" s="11"/>
      <c r="BS34" s="12"/>
      <c r="BT34" s="12"/>
      <c r="BU34" s="12"/>
    </row>
    <row r="35" spans="1:73" s="20" customFormat="1" ht="21.95" customHeight="1" thickBot="1" x14ac:dyDescent="0.3">
      <c r="A35" s="50">
        <v>4</v>
      </c>
      <c r="B35" s="51" t="s">
        <v>21</v>
      </c>
      <c r="C35" s="54">
        <v>71</v>
      </c>
      <c r="D35" s="53">
        <v>70</v>
      </c>
      <c r="E35" s="53">
        <v>1</v>
      </c>
      <c r="F35" s="53">
        <v>0</v>
      </c>
      <c r="G35" s="53">
        <v>0</v>
      </c>
      <c r="H35" s="53">
        <v>0</v>
      </c>
      <c r="I35" s="53">
        <v>0</v>
      </c>
      <c r="J35" s="29">
        <f t="shared" si="63"/>
        <v>71</v>
      </c>
      <c r="K35" s="113">
        <f t="shared" si="64"/>
        <v>1</v>
      </c>
      <c r="L35" s="113">
        <f t="shared" si="65"/>
        <v>0.9859154929577465</v>
      </c>
      <c r="M35" s="113">
        <f t="shared" si="66"/>
        <v>0</v>
      </c>
      <c r="N35" s="54">
        <v>654</v>
      </c>
      <c r="O35" s="53">
        <v>0</v>
      </c>
      <c r="P35" s="53">
        <v>631</v>
      </c>
      <c r="Q35" s="53">
        <v>0</v>
      </c>
      <c r="R35" s="53">
        <v>4</v>
      </c>
      <c r="S35" s="53">
        <v>14</v>
      </c>
      <c r="T35" s="53">
        <v>5</v>
      </c>
      <c r="U35" s="29">
        <f t="shared" si="61"/>
        <v>654</v>
      </c>
      <c r="V35" s="55">
        <f t="shared" si="67"/>
        <v>0.96483180428134552</v>
      </c>
      <c r="W35" s="55">
        <f t="shared" si="68"/>
        <v>0</v>
      </c>
      <c r="X35" s="55">
        <f t="shared" si="69"/>
        <v>2.1406727828746176E-2</v>
      </c>
      <c r="Y35" s="61">
        <v>259</v>
      </c>
      <c r="Z35" s="61">
        <v>0</v>
      </c>
      <c r="AA35" s="61">
        <v>256</v>
      </c>
      <c r="AB35" s="61">
        <v>0</v>
      </c>
      <c r="AC35" s="54">
        <v>1</v>
      </c>
      <c r="AD35" s="61">
        <v>2</v>
      </c>
      <c r="AE35" s="61">
        <v>0</v>
      </c>
      <c r="AF35" s="29">
        <f t="shared" si="70"/>
        <v>259</v>
      </c>
      <c r="AG35" s="57">
        <f t="shared" si="71"/>
        <v>0.98841698841698844</v>
      </c>
      <c r="AH35" s="57">
        <f t="shared" si="72"/>
        <v>0</v>
      </c>
      <c r="AI35" s="57">
        <f t="shared" si="73"/>
        <v>7.7220077220077222E-3</v>
      </c>
      <c r="AJ35" s="54">
        <v>29</v>
      </c>
      <c r="AK35" s="53">
        <v>3</v>
      </c>
      <c r="AL35" s="53">
        <v>26</v>
      </c>
      <c r="AM35" s="53">
        <v>0</v>
      </c>
      <c r="AN35" s="53">
        <v>0</v>
      </c>
      <c r="AO35" s="53">
        <v>0</v>
      </c>
      <c r="AP35" s="53">
        <v>0</v>
      </c>
      <c r="AQ35" s="29">
        <f t="shared" si="74"/>
        <v>29</v>
      </c>
      <c r="AR35" s="58">
        <f t="shared" si="75"/>
        <v>1</v>
      </c>
      <c r="AS35" s="59">
        <f t="shared" si="76"/>
        <v>0.10344827586206896</v>
      </c>
      <c r="AT35" s="60">
        <f t="shared" si="77"/>
        <v>0</v>
      </c>
      <c r="AU35" s="10"/>
      <c r="AV35" s="282">
        <f t="shared" si="78"/>
        <v>984</v>
      </c>
      <c r="AW35" s="282">
        <f t="shared" si="79"/>
        <v>70</v>
      </c>
      <c r="AX35" s="282">
        <f t="shared" si="80"/>
        <v>888</v>
      </c>
      <c r="AY35" s="282">
        <f t="shared" si="81"/>
        <v>0</v>
      </c>
      <c r="AZ35" s="282">
        <f t="shared" si="82"/>
        <v>5</v>
      </c>
      <c r="BA35" s="282">
        <f t="shared" si="83"/>
        <v>16</v>
      </c>
      <c r="BB35" s="282">
        <f t="shared" si="84"/>
        <v>5</v>
      </c>
      <c r="BC35" s="43">
        <f t="shared" si="85"/>
        <v>984</v>
      </c>
      <c r="BD35" s="231">
        <f t="shared" si="86"/>
        <v>0.97357723577235777</v>
      </c>
      <c r="BE35" s="232">
        <f t="shared" si="87"/>
        <v>7.113821138211382E-2</v>
      </c>
      <c r="BF35" s="233">
        <f t="shared" si="88"/>
        <v>1.6260162601626018E-2</v>
      </c>
      <c r="BG35" s="22"/>
      <c r="BH35" s="22"/>
      <c r="BI35" s="22"/>
      <c r="BJ35" s="22"/>
      <c r="BK35" s="22"/>
      <c r="BL35" s="22"/>
      <c r="BM35" s="21"/>
      <c r="BN35" s="23"/>
      <c r="BO35" s="23"/>
      <c r="BP35" s="23"/>
      <c r="BQ35" s="10"/>
      <c r="BR35" s="11"/>
      <c r="BS35" s="12"/>
      <c r="BT35" s="12"/>
      <c r="BU35" s="12"/>
    </row>
    <row r="36" spans="1:73" s="20" customFormat="1" ht="21.95" customHeight="1" thickBot="1" x14ac:dyDescent="0.3">
      <c r="A36" s="50">
        <v>5</v>
      </c>
      <c r="B36" s="51" t="s">
        <v>71</v>
      </c>
      <c r="C36" s="52">
        <v>3535</v>
      </c>
      <c r="D36" s="53">
        <v>2750</v>
      </c>
      <c r="E36" s="53">
        <v>493</v>
      </c>
      <c r="F36" s="53">
        <v>52</v>
      </c>
      <c r="G36" s="53">
        <v>63</v>
      </c>
      <c r="H36" s="53">
        <v>72</v>
      </c>
      <c r="I36" s="53">
        <v>51</v>
      </c>
      <c r="J36" s="29">
        <f t="shared" si="63"/>
        <v>3481</v>
      </c>
      <c r="K36" s="113">
        <f t="shared" si="64"/>
        <v>0.91739745403111739</v>
      </c>
      <c r="L36" s="113">
        <f t="shared" si="65"/>
        <v>0.77793493635077793</v>
      </c>
      <c r="M36" s="113">
        <f t="shared" si="66"/>
        <v>2.0367751060820366E-2</v>
      </c>
      <c r="N36" s="54">
        <v>3442</v>
      </c>
      <c r="O36" s="53">
        <v>0</v>
      </c>
      <c r="P36" s="53">
        <v>3272</v>
      </c>
      <c r="Q36" s="53">
        <v>8</v>
      </c>
      <c r="R36" s="53">
        <v>22</v>
      </c>
      <c r="S36" s="53">
        <v>43</v>
      </c>
      <c r="T36" s="53">
        <v>52</v>
      </c>
      <c r="U36" s="29">
        <f t="shared" si="61"/>
        <v>3397</v>
      </c>
      <c r="V36" s="55">
        <f t="shared" si="67"/>
        <v>0.95061011040092969</v>
      </c>
      <c r="W36" s="55">
        <f t="shared" si="68"/>
        <v>0</v>
      </c>
      <c r="X36" s="55">
        <f t="shared" si="69"/>
        <v>1.2492736780941312E-2</v>
      </c>
      <c r="Y36" s="56">
        <v>4685</v>
      </c>
      <c r="Z36" s="56">
        <v>0</v>
      </c>
      <c r="AA36" s="56">
        <v>4512</v>
      </c>
      <c r="AB36" s="56">
        <v>1</v>
      </c>
      <c r="AC36" s="52">
        <v>22</v>
      </c>
      <c r="AD36" s="56">
        <v>45</v>
      </c>
      <c r="AE36" s="56">
        <v>22</v>
      </c>
      <c r="AF36" s="29">
        <f t="shared" si="70"/>
        <v>4602</v>
      </c>
      <c r="AG36" s="57">
        <f t="shared" si="71"/>
        <v>0.96307363927427958</v>
      </c>
      <c r="AH36" s="57">
        <f t="shared" si="72"/>
        <v>0</v>
      </c>
      <c r="AI36" s="57">
        <f t="shared" si="73"/>
        <v>9.6051227321237997E-3</v>
      </c>
      <c r="AJ36" s="54">
        <v>77</v>
      </c>
      <c r="AK36" s="53">
        <v>48</v>
      </c>
      <c r="AL36" s="53">
        <v>19</v>
      </c>
      <c r="AM36" s="53">
        <v>2</v>
      </c>
      <c r="AN36" s="53">
        <v>2</v>
      </c>
      <c r="AO36" s="53">
        <v>3</v>
      </c>
      <c r="AP36" s="53">
        <v>2</v>
      </c>
      <c r="AQ36" s="29">
        <f t="shared" si="74"/>
        <v>76</v>
      </c>
      <c r="AR36" s="58">
        <f t="shared" si="75"/>
        <v>0.87012987012987009</v>
      </c>
      <c r="AS36" s="59">
        <f t="shared" si="76"/>
        <v>0.62337662337662336</v>
      </c>
      <c r="AT36" s="60">
        <f t="shared" si="77"/>
        <v>3.896103896103896E-2</v>
      </c>
      <c r="AU36" s="10"/>
      <c r="AV36" s="282">
        <f t="shared" si="78"/>
        <v>11662</v>
      </c>
      <c r="AW36" s="282">
        <f t="shared" si="79"/>
        <v>2750</v>
      </c>
      <c r="AX36" s="282">
        <f t="shared" si="80"/>
        <v>8277</v>
      </c>
      <c r="AY36" s="282">
        <f t="shared" si="81"/>
        <v>61</v>
      </c>
      <c r="AZ36" s="282">
        <f t="shared" si="82"/>
        <v>107</v>
      </c>
      <c r="BA36" s="282">
        <f t="shared" si="83"/>
        <v>160</v>
      </c>
      <c r="BB36" s="282">
        <f t="shared" si="84"/>
        <v>125</v>
      </c>
      <c r="BC36" s="43">
        <f>SUM(AW36:BB36)</f>
        <v>11480</v>
      </c>
      <c r="BD36" s="231">
        <f t="shared" si="86"/>
        <v>0.94554964843080092</v>
      </c>
      <c r="BE36" s="232">
        <f t="shared" si="87"/>
        <v>0.23580860915794891</v>
      </c>
      <c r="BF36" s="233">
        <f t="shared" si="88"/>
        <v>1.3719773623735209E-2</v>
      </c>
      <c r="BG36" s="22"/>
      <c r="BH36" s="22"/>
      <c r="BI36" s="22"/>
      <c r="BJ36" s="22"/>
      <c r="BK36" s="22"/>
      <c r="BL36" s="22"/>
      <c r="BM36" s="21"/>
      <c r="BN36" s="23"/>
      <c r="BO36" s="23"/>
      <c r="BP36" s="23"/>
      <c r="BQ36" s="10"/>
      <c r="BR36" s="11"/>
      <c r="BS36" s="12"/>
      <c r="BT36" s="12"/>
      <c r="BU36" s="12"/>
    </row>
    <row r="37" spans="1:73" s="20" customFormat="1" ht="21.95" customHeight="1" thickBot="1" x14ac:dyDescent="0.3">
      <c r="A37" s="50">
        <v>6</v>
      </c>
      <c r="B37" s="51" t="s">
        <v>22</v>
      </c>
      <c r="C37" s="52">
        <v>20070</v>
      </c>
      <c r="D37" s="53">
        <v>14045</v>
      </c>
      <c r="E37" s="53">
        <v>4796</v>
      </c>
      <c r="F37" s="53">
        <v>136</v>
      </c>
      <c r="G37" s="53">
        <v>379</v>
      </c>
      <c r="H37" s="53">
        <v>381</v>
      </c>
      <c r="I37" s="53">
        <v>333</v>
      </c>
      <c r="J37" s="29">
        <f t="shared" si="63"/>
        <v>20070</v>
      </c>
      <c r="K37" s="113">
        <f t="shared" si="64"/>
        <v>0.93876432486297956</v>
      </c>
      <c r="L37" s="113">
        <f t="shared" si="65"/>
        <v>0.69980069755854513</v>
      </c>
      <c r="M37" s="113">
        <f t="shared" si="66"/>
        <v>1.8983557548579971E-2</v>
      </c>
      <c r="N37" s="54">
        <v>23773</v>
      </c>
      <c r="O37" s="53">
        <v>0</v>
      </c>
      <c r="P37" s="53">
        <v>22594</v>
      </c>
      <c r="Q37" s="53">
        <v>63</v>
      </c>
      <c r="R37" s="53">
        <v>274</v>
      </c>
      <c r="S37" s="53">
        <v>631</v>
      </c>
      <c r="T37" s="53">
        <v>211</v>
      </c>
      <c r="U37" s="29">
        <f t="shared" si="61"/>
        <v>23773</v>
      </c>
      <c r="V37" s="55">
        <f t="shared" si="67"/>
        <v>0.95040592268539936</v>
      </c>
      <c r="W37" s="55">
        <f t="shared" si="68"/>
        <v>0</v>
      </c>
      <c r="X37" s="55">
        <f t="shared" si="69"/>
        <v>2.6542716527152652E-2</v>
      </c>
      <c r="Y37" s="56">
        <v>8728</v>
      </c>
      <c r="Z37" s="56">
        <v>0</v>
      </c>
      <c r="AA37" s="56">
        <v>8221</v>
      </c>
      <c r="AB37" s="56">
        <v>8</v>
      </c>
      <c r="AC37" s="52">
        <v>55</v>
      </c>
      <c r="AD37" s="56">
        <v>307</v>
      </c>
      <c r="AE37" s="56">
        <v>137</v>
      </c>
      <c r="AF37" s="29">
        <f t="shared" si="70"/>
        <v>8728</v>
      </c>
      <c r="AG37" s="57">
        <f t="shared" si="71"/>
        <v>0.94191109074243817</v>
      </c>
      <c r="AH37" s="57">
        <f t="shared" si="72"/>
        <v>0</v>
      </c>
      <c r="AI37" s="57">
        <f t="shared" si="73"/>
        <v>3.517415215398717E-2</v>
      </c>
      <c r="AJ37" s="54">
        <v>787</v>
      </c>
      <c r="AK37" s="53">
        <v>236</v>
      </c>
      <c r="AL37" s="53">
        <v>461</v>
      </c>
      <c r="AM37" s="53">
        <v>13</v>
      </c>
      <c r="AN37" s="53">
        <v>23</v>
      </c>
      <c r="AO37" s="53">
        <v>29</v>
      </c>
      <c r="AP37" s="53">
        <v>25</v>
      </c>
      <c r="AQ37" s="29">
        <f t="shared" si="74"/>
        <v>787</v>
      </c>
      <c r="AR37" s="58">
        <f t="shared" si="75"/>
        <v>0.88564167725540022</v>
      </c>
      <c r="AS37" s="59">
        <f t="shared" si="76"/>
        <v>0.29987293519695046</v>
      </c>
      <c r="AT37" s="60">
        <f t="shared" si="77"/>
        <v>3.6848792884371026E-2</v>
      </c>
      <c r="AU37" s="10"/>
      <c r="AV37" s="282">
        <f t="shared" si="78"/>
        <v>52571</v>
      </c>
      <c r="AW37" s="282">
        <f t="shared" si="79"/>
        <v>14045</v>
      </c>
      <c r="AX37" s="282">
        <f t="shared" si="80"/>
        <v>35611</v>
      </c>
      <c r="AY37" s="282">
        <f t="shared" si="81"/>
        <v>207</v>
      </c>
      <c r="AZ37" s="282">
        <f t="shared" si="82"/>
        <v>708</v>
      </c>
      <c r="BA37" s="282">
        <f t="shared" si="83"/>
        <v>1319</v>
      </c>
      <c r="BB37" s="282">
        <f t="shared" si="84"/>
        <v>681</v>
      </c>
      <c r="BC37" s="43">
        <f t="shared" si="85"/>
        <v>52571</v>
      </c>
      <c r="BD37" s="231">
        <f t="shared" si="86"/>
        <v>0.94455117840634573</v>
      </c>
      <c r="BE37" s="232">
        <f t="shared" si="87"/>
        <v>0.26716250404215253</v>
      </c>
      <c r="BF37" s="233">
        <f t="shared" si="88"/>
        <v>2.5089878450096061E-2</v>
      </c>
      <c r="BG37" s="22"/>
      <c r="BH37" s="22"/>
      <c r="BI37" s="22"/>
      <c r="BJ37" s="22"/>
      <c r="BK37" s="22"/>
      <c r="BL37" s="22"/>
      <c r="BM37" s="21"/>
      <c r="BN37" s="23"/>
      <c r="BO37" s="23"/>
      <c r="BP37" s="23"/>
      <c r="BQ37" s="10"/>
      <c r="BR37" s="11"/>
      <c r="BS37" s="12"/>
      <c r="BT37" s="12"/>
      <c r="BU37" s="12"/>
    </row>
    <row r="38" spans="1:73" s="20" customFormat="1" ht="21.95" customHeight="1" thickBot="1" x14ac:dyDescent="0.3">
      <c r="A38" s="50">
        <v>7</v>
      </c>
      <c r="B38" s="51" t="s">
        <v>23</v>
      </c>
      <c r="C38" s="52">
        <v>7388</v>
      </c>
      <c r="D38" s="53">
        <v>4575</v>
      </c>
      <c r="E38" s="53">
        <v>1872</v>
      </c>
      <c r="F38" s="53">
        <v>153</v>
      </c>
      <c r="G38" s="53">
        <v>209</v>
      </c>
      <c r="H38" s="53">
        <v>414</v>
      </c>
      <c r="I38" s="53">
        <v>165</v>
      </c>
      <c r="J38" s="29">
        <f t="shared" si="63"/>
        <v>7388</v>
      </c>
      <c r="K38" s="113">
        <f t="shared" si="64"/>
        <v>0.87263129399025452</v>
      </c>
      <c r="L38" s="113">
        <f t="shared" si="65"/>
        <v>0.6192474282620466</v>
      </c>
      <c r="M38" s="113">
        <f t="shared" si="66"/>
        <v>5.6036816459122903E-2</v>
      </c>
      <c r="N38" s="54">
        <v>6008</v>
      </c>
      <c r="O38" s="53">
        <v>0</v>
      </c>
      <c r="P38" s="53">
        <v>5589</v>
      </c>
      <c r="Q38" s="53">
        <v>8</v>
      </c>
      <c r="R38" s="53">
        <v>83</v>
      </c>
      <c r="S38" s="53">
        <v>281</v>
      </c>
      <c r="T38" s="53">
        <v>47</v>
      </c>
      <c r="U38" s="29">
        <f t="shared" si="61"/>
        <v>6008</v>
      </c>
      <c r="V38" s="55">
        <f t="shared" si="67"/>
        <v>0.93025965379494013</v>
      </c>
      <c r="W38" s="55">
        <f t="shared" si="68"/>
        <v>0</v>
      </c>
      <c r="X38" s="55">
        <f t="shared" si="69"/>
        <v>4.6770972037283622E-2</v>
      </c>
      <c r="Y38" s="56">
        <v>2745</v>
      </c>
      <c r="Z38" s="56">
        <v>0</v>
      </c>
      <c r="AA38" s="56">
        <v>2528</v>
      </c>
      <c r="AB38" s="56">
        <v>1</v>
      </c>
      <c r="AC38" s="52">
        <v>44</v>
      </c>
      <c r="AD38" s="56">
        <v>138</v>
      </c>
      <c r="AE38" s="56">
        <v>34</v>
      </c>
      <c r="AF38" s="29">
        <f t="shared" si="70"/>
        <v>2745</v>
      </c>
      <c r="AG38" s="57">
        <f t="shared" si="71"/>
        <v>0.92094717668488157</v>
      </c>
      <c r="AH38" s="57">
        <f t="shared" si="72"/>
        <v>0</v>
      </c>
      <c r="AI38" s="57">
        <f t="shared" si="73"/>
        <v>5.0273224043715849E-2</v>
      </c>
      <c r="AJ38" s="54">
        <v>1065</v>
      </c>
      <c r="AK38" s="53">
        <v>354</v>
      </c>
      <c r="AL38" s="53">
        <v>514</v>
      </c>
      <c r="AM38" s="53">
        <v>23</v>
      </c>
      <c r="AN38" s="53">
        <v>38</v>
      </c>
      <c r="AO38" s="53">
        <v>107</v>
      </c>
      <c r="AP38" s="53">
        <v>29</v>
      </c>
      <c r="AQ38" s="29">
        <f t="shared" si="74"/>
        <v>1065</v>
      </c>
      <c r="AR38" s="58">
        <f t="shared" si="75"/>
        <v>0.81502347417840371</v>
      </c>
      <c r="AS38" s="59">
        <f t="shared" si="76"/>
        <v>0.3323943661971831</v>
      </c>
      <c r="AT38" s="60">
        <f t="shared" si="77"/>
        <v>0.10046948356807511</v>
      </c>
      <c r="AU38" s="10"/>
      <c r="AV38" s="282">
        <f t="shared" si="78"/>
        <v>16141</v>
      </c>
      <c r="AW38" s="282">
        <f t="shared" si="79"/>
        <v>4575</v>
      </c>
      <c r="AX38" s="282">
        <f t="shared" si="80"/>
        <v>9989</v>
      </c>
      <c r="AY38" s="282">
        <f t="shared" si="81"/>
        <v>162</v>
      </c>
      <c r="AZ38" s="282">
        <f t="shared" si="82"/>
        <v>336</v>
      </c>
      <c r="BA38" s="282">
        <f t="shared" si="83"/>
        <v>833</v>
      </c>
      <c r="BB38" s="282">
        <f t="shared" si="84"/>
        <v>246</v>
      </c>
      <c r="BC38" s="43">
        <f t="shared" si="85"/>
        <v>16141</v>
      </c>
      <c r="BD38" s="231">
        <f t="shared" si="86"/>
        <v>0.90229849451706834</v>
      </c>
      <c r="BE38" s="232">
        <f t="shared" si="87"/>
        <v>0.28343968775168826</v>
      </c>
      <c r="BF38" s="233">
        <f t="shared" si="88"/>
        <v>5.1607707081345641E-2</v>
      </c>
      <c r="BG38" s="22"/>
      <c r="BH38" s="22"/>
      <c r="BI38" s="22"/>
      <c r="BJ38" s="22"/>
      <c r="BK38" s="22"/>
      <c r="BL38" s="22"/>
      <c r="BM38" s="21"/>
      <c r="BN38" s="23"/>
      <c r="BO38" s="23"/>
      <c r="BP38" s="23"/>
      <c r="BQ38" s="10"/>
      <c r="BR38" s="11"/>
      <c r="BS38" s="12"/>
      <c r="BT38" s="12"/>
      <c r="BU38" s="12"/>
    </row>
    <row r="39" spans="1:73" s="20" customFormat="1" ht="21.95" customHeight="1" thickBot="1" x14ac:dyDescent="0.3">
      <c r="A39" s="62">
        <v>8</v>
      </c>
      <c r="B39" s="63" t="s">
        <v>24</v>
      </c>
      <c r="C39" s="64">
        <f>'[2]TB-09'!$C$49</f>
        <v>110</v>
      </c>
      <c r="D39" s="65">
        <f>'[2]TB-09'!$D$49</f>
        <v>29</v>
      </c>
      <c r="E39" s="65">
        <f>'[2]TB-09'!$E$49</f>
        <v>61</v>
      </c>
      <c r="F39" s="65">
        <f>'[2]TB-09'!$F$49</f>
        <v>0</v>
      </c>
      <c r="G39" s="65">
        <f>'[2]TB-09'!$G$49</f>
        <v>0</v>
      </c>
      <c r="H39" s="65">
        <f>'[2]TB-09'!$H$49</f>
        <v>12</v>
      </c>
      <c r="I39" s="65">
        <f>'[2]TB-09'!$I$49</f>
        <v>3</v>
      </c>
      <c r="J39" s="30">
        <f t="shared" si="63"/>
        <v>105</v>
      </c>
      <c r="K39" s="113">
        <f t="shared" si="64"/>
        <v>0.81818181818181823</v>
      </c>
      <c r="L39" s="113">
        <f t="shared" si="65"/>
        <v>0.26363636363636361</v>
      </c>
      <c r="M39" s="113">
        <f t="shared" si="66"/>
        <v>0.10909090909090909</v>
      </c>
      <c r="N39" s="66">
        <f>'[2]TB-09'!$N$49</f>
        <v>139</v>
      </c>
      <c r="O39" s="65">
        <f>'[2]TB-09'!$O$49</f>
        <v>0</v>
      </c>
      <c r="P39" s="65">
        <f>'[2]TB-09'!$P$49</f>
        <v>86</v>
      </c>
      <c r="Q39" s="65">
        <f>'[2]TB-09'!$Q$49</f>
        <v>0</v>
      </c>
      <c r="R39" s="65">
        <f>'[2]TB-09'!$R$49</f>
        <v>14</v>
      </c>
      <c r="S39" s="65">
        <f>'[2]TB-09'!$S$49</f>
        <v>33</v>
      </c>
      <c r="T39" s="65">
        <f>'[2]TB-09'!$T$49</f>
        <v>4</v>
      </c>
      <c r="U39" s="30">
        <f t="shared" si="61"/>
        <v>137</v>
      </c>
      <c r="V39" s="67">
        <f t="shared" si="67"/>
        <v>0.61870503597122306</v>
      </c>
      <c r="W39" s="67">
        <f t="shared" si="68"/>
        <v>0</v>
      </c>
      <c r="X39" s="67">
        <f t="shared" si="69"/>
        <v>0.23741007194244604</v>
      </c>
      <c r="Y39" s="68">
        <f>'[2]TB-09'!$Y$49</f>
        <v>260</v>
      </c>
      <c r="Z39" s="68">
        <f>'[2]TB-09'!$Z$49</f>
        <v>0</v>
      </c>
      <c r="AA39" s="68">
        <f>'[2]TB-09'!$AA$49</f>
        <v>167</v>
      </c>
      <c r="AB39" s="68">
        <f>'[2]TB-09'!$AB$49</f>
        <v>1</v>
      </c>
      <c r="AC39" s="64">
        <f>'[2]TB-09'!$AC$49</f>
        <v>21</v>
      </c>
      <c r="AD39" s="68">
        <f>'[2]TB-09'!$AD$49</f>
        <v>53</v>
      </c>
      <c r="AE39" s="68">
        <f>'[2]TB-09'!$AE$49</f>
        <v>3</v>
      </c>
      <c r="AF39" s="30">
        <f t="shared" si="70"/>
        <v>245</v>
      </c>
      <c r="AG39" s="69">
        <f t="shared" si="71"/>
        <v>0.64230769230769236</v>
      </c>
      <c r="AH39" s="69">
        <f t="shared" si="72"/>
        <v>0</v>
      </c>
      <c r="AI39" s="69">
        <f t="shared" si="73"/>
        <v>0.20384615384615384</v>
      </c>
      <c r="AJ39" s="66">
        <v>9</v>
      </c>
      <c r="AK39" s="65">
        <v>1</v>
      </c>
      <c r="AL39" s="65">
        <v>0</v>
      </c>
      <c r="AM39" s="65">
        <v>0</v>
      </c>
      <c r="AN39" s="65">
        <v>0</v>
      </c>
      <c r="AO39" s="65">
        <v>8</v>
      </c>
      <c r="AP39" s="65">
        <v>0</v>
      </c>
      <c r="AQ39" s="30">
        <f t="shared" si="74"/>
        <v>9</v>
      </c>
      <c r="AR39" s="70">
        <f t="shared" si="75"/>
        <v>0.1111111111111111</v>
      </c>
      <c r="AS39" s="71">
        <f t="shared" si="76"/>
        <v>0.1111111111111111</v>
      </c>
      <c r="AT39" s="72">
        <f t="shared" si="77"/>
        <v>0.88888888888888884</v>
      </c>
      <c r="AU39" s="10"/>
      <c r="AV39" s="282">
        <f t="shared" si="78"/>
        <v>509</v>
      </c>
      <c r="AW39" s="282">
        <f t="shared" si="79"/>
        <v>29</v>
      </c>
      <c r="AX39" s="282">
        <f t="shared" si="80"/>
        <v>314</v>
      </c>
      <c r="AY39" s="282">
        <f t="shared" si="81"/>
        <v>1</v>
      </c>
      <c r="AZ39" s="282">
        <f t="shared" si="82"/>
        <v>35</v>
      </c>
      <c r="BA39" s="282">
        <f t="shared" si="83"/>
        <v>98</v>
      </c>
      <c r="BB39" s="282">
        <f t="shared" si="84"/>
        <v>10</v>
      </c>
      <c r="BC39" s="43">
        <f t="shared" si="85"/>
        <v>487</v>
      </c>
      <c r="BD39" s="234">
        <f t="shared" si="86"/>
        <v>0.67387033398821217</v>
      </c>
      <c r="BE39" s="235">
        <f t="shared" si="87"/>
        <v>5.6974459724950882E-2</v>
      </c>
      <c r="BF39" s="236">
        <f t="shared" si="88"/>
        <v>0.1925343811394892</v>
      </c>
      <c r="BG39" s="22"/>
      <c r="BH39" s="22"/>
      <c r="BI39" s="22"/>
      <c r="BJ39" s="22"/>
      <c r="BK39" s="22"/>
      <c r="BL39" s="22"/>
      <c r="BM39" s="21"/>
      <c r="BN39" s="23"/>
      <c r="BO39" s="23"/>
      <c r="BP39" s="23"/>
      <c r="BQ39" s="10"/>
      <c r="BR39" s="11"/>
      <c r="BS39" s="12"/>
      <c r="BT39" s="12"/>
      <c r="BU39" s="12"/>
    </row>
    <row r="40" spans="1:73" s="19" customFormat="1" ht="21.95" customHeight="1" thickBot="1" x14ac:dyDescent="0.3">
      <c r="A40" s="398" t="s">
        <v>17</v>
      </c>
      <c r="B40" s="398"/>
      <c r="C40" s="73">
        <f t="shared" ref="C40:I40" si="89">SUM(C32:C39)</f>
        <v>32952</v>
      </c>
      <c r="D40" s="73">
        <f t="shared" si="89"/>
        <v>22741</v>
      </c>
      <c r="E40" s="73">
        <f t="shared" si="89"/>
        <v>7491</v>
      </c>
      <c r="F40" s="73">
        <f t="shared" si="89"/>
        <v>369</v>
      </c>
      <c r="G40" s="73">
        <f t="shared" si="89"/>
        <v>712</v>
      </c>
      <c r="H40" s="73">
        <f t="shared" si="89"/>
        <v>985</v>
      </c>
      <c r="I40" s="73">
        <f t="shared" si="89"/>
        <v>595</v>
      </c>
      <c r="J40" s="247">
        <f t="shared" si="63"/>
        <v>32893</v>
      </c>
      <c r="K40" s="113">
        <f>(D40+E40)/(C40)</f>
        <v>0.91745569312940034</v>
      </c>
      <c r="L40" s="113">
        <f>D40/(C40)</f>
        <v>0.69012503034717165</v>
      </c>
      <c r="M40" s="113">
        <f>H40/(C40)</f>
        <v>2.9891964068948774E-2</v>
      </c>
      <c r="N40" s="247">
        <f>SUM(N32:N39)</f>
        <v>35835</v>
      </c>
      <c r="O40" s="247">
        <f t="shared" ref="O40:T40" si="90">SUM(O31:O39)</f>
        <v>0</v>
      </c>
      <c r="P40" s="247">
        <f t="shared" si="90"/>
        <v>33772</v>
      </c>
      <c r="Q40" s="247">
        <f t="shared" si="90"/>
        <v>82</v>
      </c>
      <c r="R40" s="247">
        <f t="shared" si="90"/>
        <v>444</v>
      </c>
      <c r="S40" s="247">
        <f t="shared" si="90"/>
        <v>1113</v>
      </c>
      <c r="T40" s="247">
        <f t="shared" si="90"/>
        <v>377</v>
      </c>
      <c r="U40" s="247">
        <f t="shared" si="61"/>
        <v>35788</v>
      </c>
      <c r="V40" s="74">
        <f>(O40+P40)/(N40)</f>
        <v>0.942430584623971</v>
      </c>
      <c r="W40" s="74">
        <f>O40/(N40)</f>
        <v>0</v>
      </c>
      <c r="X40" s="74">
        <f>S40/(N40)</f>
        <v>3.1059020510673923E-2</v>
      </c>
      <c r="Y40" s="247">
        <f>SUM(Y32:Y39)</f>
        <v>17981</v>
      </c>
      <c r="Z40" s="247">
        <f t="shared" ref="Z40:AE40" si="91">SUM(Z32:Z39)</f>
        <v>0</v>
      </c>
      <c r="AA40" s="247">
        <f t="shared" si="91"/>
        <v>16870</v>
      </c>
      <c r="AB40" s="247">
        <f t="shared" si="91"/>
        <v>12</v>
      </c>
      <c r="AC40" s="247">
        <f t="shared" si="91"/>
        <v>176</v>
      </c>
      <c r="AD40" s="247">
        <f t="shared" si="91"/>
        <v>615</v>
      </c>
      <c r="AE40" s="247">
        <f t="shared" si="91"/>
        <v>210</v>
      </c>
      <c r="AF40" s="247">
        <f t="shared" si="70"/>
        <v>17883</v>
      </c>
      <c r="AG40" s="75">
        <f>(Z40+AA40)/(Y40)</f>
        <v>0.93821255769979428</v>
      </c>
      <c r="AH40" s="75">
        <f>Z40/(Y40)</f>
        <v>0</v>
      </c>
      <c r="AI40" s="75">
        <f>AD40/(Y40)</f>
        <v>3.420276959012291E-2</v>
      </c>
      <c r="AJ40" s="247">
        <f>SUM(AJ32:AJ39)</f>
        <v>2146</v>
      </c>
      <c r="AK40" s="247">
        <f t="shared" ref="AK40:AP40" si="92">SUM(AK32:AK39)</f>
        <v>670</v>
      </c>
      <c r="AL40" s="247">
        <f t="shared" si="92"/>
        <v>1126</v>
      </c>
      <c r="AM40" s="247">
        <f t="shared" si="92"/>
        <v>43</v>
      </c>
      <c r="AN40" s="247">
        <f t="shared" si="92"/>
        <v>71</v>
      </c>
      <c r="AO40" s="247">
        <f t="shared" si="92"/>
        <v>167</v>
      </c>
      <c r="AP40" s="247">
        <f t="shared" si="92"/>
        <v>68</v>
      </c>
      <c r="AQ40" s="247">
        <f t="shared" si="74"/>
        <v>2145</v>
      </c>
      <c r="AR40" s="76">
        <f>(AK40+AL40)/(AJ40)</f>
        <v>0.83690587138863004</v>
      </c>
      <c r="AS40" s="77">
        <f>AK40/(AJ40)</f>
        <v>0.31220876048462254</v>
      </c>
      <c r="AT40" s="78">
        <f>AO40/(AJ40)</f>
        <v>7.7819198508853688E-2</v>
      </c>
      <c r="AU40" s="142"/>
      <c r="AV40" s="277">
        <f>SUM(AV32:AV39)</f>
        <v>86768</v>
      </c>
      <c r="AW40" s="277">
        <f t="shared" ref="AW40:BB40" si="93">SUM(AW32:AW39)</f>
        <v>22741</v>
      </c>
      <c r="AX40" s="277">
        <f t="shared" si="93"/>
        <v>58133</v>
      </c>
      <c r="AY40" s="277">
        <f t="shared" si="93"/>
        <v>463</v>
      </c>
      <c r="AZ40" s="277">
        <f t="shared" si="93"/>
        <v>1332</v>
      </c>
      <c r="BA40" s="277">
        <f t="shared" si="93"/>
        <v>2713</v>
      </c>
      <c r="BB40" s="277">
        <f t="shared" si="93"/>
        <v>1182</v>
      </c>
      <c r="BC40" s="277">
        <f>SUM(AW40:BB40)</f>
        <v>86564</v>
      </c>
      <c r="BD40" s="237">
        <f>(AW40+AX40)/(AV40)</f>
        <v>0.9320717315139222</v>
      </c>
      <c r="BE40" s="238">
        <f>AW40/(AV40)</f>
        <v>0.26208971049234742</v>
      </c>
      <c r="BF40" s="239">
        <f>BA40/(AV40)</f>
        <v>3.1267287479255022E-2</v>
      </c>
      <c r="BG40" s="7"/>
      <c r="BH40" s="7"/>
      <c r="BI40" s="7"/>
      <c r="BJ40" s="7"/>
      <c r="BK40" s="7"/>
      <c r="BL40" s="7"/>
      <c r="BM40" s="7"/>
      <c r="BN40" s="25"/>
      <c r="BO40" s="25"/>
      <c r="BP40" s="25"/>
      <c r="BQ40" s="374"/>
      <c r="BR40" s="374"/>
      <c r="BS40" s="241"/>
      <c r="BT40" s="241"/>
      <c r="BU40" s="241"/>
    </row>
    <row r="41" spans="1:73" ht="15.75" thickBot="1" x14ac:dyDescent="0.3">
      <c r="G41" s="193"/>
    </row>
    <row r="42" spans="1:73" ht="30.75" customHeight="1" thickBot="1" x14ac:dyDescent="0.3">
      <c r="A42" s="394" t="s">
        <v>17</v>
      </c>
      <c r="B42" s="394"/>
      <c r="C42" s="395" t="s">
        <v>2</v>
      </c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403" t="s">
        <v>14</v>
      </c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0" t="s">
        <v>25</v>
      </c>
      <c r="Z42" s="401"/>
      <c r="AA42" s="401"/>
      <c r="AB42" s="401"/>
      <c r="AC42" s="401"/>
      <c r="AD42" s="401"/>
      <c r="AE42" s="401"/>
      <c r="AF42" s="401"/>
      <c r="AG42" s="401"/>
      <c r="AH42" s="401"/>
      <c r="AI42" s="402"/>
      <c r="AJ42" s="389" t="s">
        <v>15</v>
      </c>
      <c r="AK42" s="390"/>
      <c r="AL42" s="390"/>
      <c r="AM42" s="390"/>
      <c r="AN42" s="390"/>
      <c r="AO42" s="390"/>
      <c r="AP42" s="390"/>
      <c r="AQ42" s="390"/>
      <c r="AR42" s="390"/>
      <c r="AS42" s="390"/>
      <c r="AT42" s="391"/>
      <c r="AU42" s="230"/>
      <c r="AV42" s="387" t="s">
        <v>76</v>
      </c>
      <c r="AW42" s="388"/>
      <c r="AX42" s="388"/>
      <c r="AY42" s="388"/>
      <c r="AZ42" s="388"/>
      <c r="BA42" s="388"/>
      <c r="BB42" s="388"/>
      <c r="BC42" s="388"/>
      <c r="BD42" s="388"/>
      <c r="BE42" s="388"/>
      <c r="BF42" s="388"/>
      <c r="BG42" s="139"/>
      <c r="BH42" s="139"/>
      <c r="BI42" s="139"/>
      <c r="BJ42" s="139"/>
      <c r="BK42" s="139"/>
      <c r="BL42" s="139"/>
      <c r="BM42" s="139"/>
      <c r="BN42" s="375"/>
      <c r="BO42" s="375"/>
      <c r="BP42" s="2"/>
      <c r="BQ42" s="2"/>
      <c r="BR42" s="2"/>
    </row>
    <row r="43" spans="1:73" ht="30.75" customHeight="1" thickBot="1" x14ac:dyDescent="0.3">
      <c r="A43" s="398" t="s">
        <v>83</v>
      </c>
      <c r="B43" s="398"/>
      <c r="C43" s="396" t="s">
        <v>3</v>
      </c>
      <c r="D43" s="399" t="s">
        <v>4</v>
      </c>
      <c r="E43" s="399"/>
      <c r="F43" s="399"/>
      <c r="G43" s="399"/>
      <c r="H43" s="399"/>
      <c r="I43" s="399"/>
      <c r="J43" s="399"/>
      <c r="K43" s="396" t="s">
        <v>11</v>
      </c>
      <c r="L43" s="396" t="s">
        <v>12</v>
      </c>
      <c r="M43" s="397" t="s">
        <v>13</v>
      </c>
      <c r="N43" s="380" t="s">
        <v>3</v>
      </c>
      <c r="O43" s="377" t="s">
        <v>4</v>
      </c>
      <c r="P43" s="377"/>
      <c r="Q43" s="377"/>
      <c r="R43" s="377"/>
      <c r="S43" s="377"/>
      <c r="T43" s="377"/>
      <c r="U43" s="377"/>
      <c r="V43" s="380" t="s">
        <v>11</v>
      </c>
      <c r="W43" s="380" t="s">
        <v>12</v>
      </c>
      <c r="X43" s="381" t="s">
        <v>13</v>
      </c>
      <c r="Y43" s="378" t="s">
        <v>3</v>
      </c>
      <c r="Z43" s="385" t="s">
        <v>26</v>
      </c>
      <c r="AA43" s="385"/>
      <c r="AB43" s="385"/>
      <c r="AC43" s="385"/>
      <c r="AD43" s="385"/>
      <c r="AE43" s="385"/>
      <c r="AF43" s="385"/>
      <c r="AG43" s="378" t="s">
        <v>11</v>
      </c>
      <c r="AH43" s="378" t="s">
        <v>12</v>
      </c>
      <c r="AI43" s="379" t="s">
        <v>13</v>
      </c>
      <c r="AJ43" s="383" t="s">
        <v>3</v>
      </c>
      <c r="AK43" s="392" t="s">
        <v>4</v>
      </c>
      <c r="AL43" s="392"/>
      <c r="AM43" s="392"/>
      <c r="AN43" s="392"/>
      <c r="AO43" s="392"/>
      <c r="AP43" s="392"/>
      <c r="AQ43" s="392"/>
      <c r="AR43" s="383" t="s">
        <v>11</v>
      </c>
      <c r="AS43" s="383" t="s">
        <v>12</v>
      </c>
      <c r="AT43" s="384" t="s">
        <v>13</v>
      </c>
      <c r="AU43" s="140"/>
      <c r="AV43" s="382" t="s">
        <v>3</v>
      </c>
      <c r="AW43" s="386" t="s">
        <v>4</v>
      </c>
      <c r="AX43" s="386"/>
      <c r="AY43" s="386"/>
      <c r="AZ43" s="386"/>
      <c r="BA43" s="386"/>
      <c r="BB43" s="386"/>
      <c r="BC43" s="386"/>
      <c r="BD43" s="382" t="s">
        <v>11</v>
      </c>
      <c r="BE43" s="382" t="s">
        <v>12</v>
      </c>
      <c r="BF43" s="393" t="s">
        <v>13</v>
      </c>
      <c r="BG43" s="139"/>
      <c r="BH43" s="139"/>
      <c r="BI43" s="139"/>
      <c r="BJ43" s="139"/>
      <c r="BK43" s="139"/>
      <c r="BL43" s="139"/>
      <c r="BM43" s="139"/>
      <c r="BN43" s="141"/>
      <c r="BO43" s="141"/>
      <c r="BP43" s="141"/>
      <c r="BQ43" s="372"/>
      <c r="BR43" s="372"/>
      <c r="BS43" s="373"/>
      <c r="BT43" s="373"/>
      <c r="BU43" s="373"/>
    </row>
    <row r="44" spans="1:73" ht="39" thickBot="1" x14ac:dyDescent="0.3">
      <c r="A44" s="247" t="s">
        <v>1</v>
      </c>
      <c r="B44" s="247" t="s">
        <v>16</v>
      </c>
      <c r="C44" s="396"/>
      <c r="D44" s="246" t="s">
        <v>5</v>
      </c>
      <c r="E44" s="246" t="s">
        <v>6</v>
      </c>
      <c r="F44" s="246" t="s">
        <v>7</v>
      </c>
      <c r="G44" s="33" t="s">
        <v>8</v>
      </c>
      <c r="H44" s="246" t="s">
        <v>9</v>
      </c>
      <c r="I44" s="246" t="s">
        <v>10</v>
      </c>
      <c r="J44" s="246" t="s">
        <v>0</v>
      </c>
      <c r="K44" s="396"/>
      <c r="L44" s="396"/>
      <c r="M44" s="397"/>
      <c r="N44" s="380"/>
      <c r="O44" s="243" t="s">
        <v>5</v>
      </c>
      <c r="P44" s="243" t="s">
        <v>6</v>
      </c>
      <c r="Q44" s="243" t="s">
        <v>7</v>
      </c>
      <c r="R44" s="35" t="s">
        <v>8</v>
      </c>
      <c r="S44" s="243" t="s">
        <v>9</v>
      </c>
      <c r="T44" s="243" t="s">
        <v>10</v>
      </c>
      <c r="U44" s="243" t="s">
        <v>0</v>
      </c>
      <c r="V44" s="380"/>
      <c r="W44" s="380"/>
      <c r="X44" s="381"/>
      <c r="Y44" s="378"/>
      <c r="Z44" s="242" t="s">
        <v>5</v>
      </c>
      <c r="AA44" s="242" t="s">
        <v>6</v>
      </c>
      <c r="AB44" s="242" t="s">
        <v>7</v>
      </c>
      <c r="AC44" s="37" t="s">
        <v>8</v>
      </c>
      <c r="AD44" s="242" t="s">
        <v>9</v>
      </c>
      <c r="AE44" s="242" t="s">
        <v>10</v>
      </c>
      <c r="AF44" s="242" t="s">
        <v>0</v>
      </c>
      <c r="AG44" s="378"/>
      <c r="AH44" s="378"/>
      <c r="AI44" s="379"/>
      <c r="AJ44" s="383"/>
      <c r="AK44" s="245" t="s">
        <v>5</v>
      </c>
      <c r="AL44" s="245" t="s">
        <v>6</v>
      </c>
      <c r="AM44" s="245" t="s">
        <v>7</v>
      </c>
      <c r="AN44" s="38" t="s">
        <v>8</v>
      </c>
      <c r="AO44" s="245" t="s">
        <v>9</v>
      </c>
      <c r="AP44" s="245" t="s">
        <v>10</v>
      </c>
      <c r="AQ44" s="245" t="s">
        <v>0</v>
      </c>
      <c r="AR44" s="383"/>
      <c r="AS44" s="383"/>
      <c r="AT44" s="384"/>
      <c r="AU44" s="7"/>
      <c r="AV44" s="382"/>
      <c r="AW44" s="244" t="s">
        <v>5</v>
      </c>
      <c r="AX44" s="244" t="s">
        <v>6</v>
      </c>
      <c r="AY44" s="244" t="s">
        <v>7</v>
      </c>
      <c r="AZ44" s="158" t="s">
        <v>8</v>
      </c>
      <c r="BA44" s="244" t="s">
        <v>9</v>
      </c>
      <c r="BB44" s="244" t="s">
        <v>10</v>
      </c>
      <c r="BC44" s="244" t="s">
        <v>0</v>
      </c>
      <c r="BD44" s="382"/>
      <c r="BE44" s="382"/>
      <c r="BF44" s="393"/>
      <c r="BG44" s="3"/>
      <c r="BH44" s="3"/>
      <c r="BI44" s="4"/>
      <c r="BJ44" s="4"/>
      <c r="BK44" s="3"/>
      <c r="BL44" s="3"/>
      <c r="BM44" s="3"/>
      <c r="BN44" s="5"/>
      <c r="BO44" s="5"/>
      <c r="BP44" s="6"/>
      <c r="BQ44" s="7"/>
      <c r="BR44" s="7"/>
      <c r="BS44" s="8"/>
      <c r="BT44" s="8"/>
      <c r="BU44" s="9"/>
    </row>
    <row r="45" spans="1:73" s="20" customFormat="1" ht="21.95" customHeight="1" thickBot="1" x14ac:dyDescent="0.3">
      <c r="A45" s="39">
        <v>1</v>
      </c>
      <c r="B45" s="40" t="s">
        <v>18</v>
      </c>
      <c r="C45" s="41">
        <f>'[1]TB-09-2016'!$C$59</f>
        <v>458</v>
      </c>
      <c r="D45" s="42">
        <f>'[1]TB-09-2016'!$D$59</f>
        <v>404</v>
      </c>
      <c r="E45" s="42">
        <f>'[1]TB-09-2016'!$E$59</f>
        <v>26</v>
      </c>
      <c r="F45" s="42">
        <f>'[1]TB-09-2016'!$F$59</f>
        <v>4</v>
      </c>
      <c r="G45" s="42">
        <f>'[1]TB-09-2016'!$G$59</f>
        <v>15</v>
      </c>
      <c r="H45" s="42">
        <f>'[1]TB-09-2016'!$H$59</f>
        <v>2</v>
      </c>
      <c r="I45" s="42">
        <f>'[1]TB-09-2016'!$I$59</f>
        <v>8</v>
      </c>
      <c r="J45" s="112">
        <f>SUM(D45:I45)</f>
        <v>459</v>
      </c>
      <c r="K45" s="113">
        <f>(D45+E45)/(C45)</f>
        <v>0.93886462882096067</v>
      </c>
      <c r="L45" s="113">
        <f>D45/(C45)</f>
        <v>0.88209606986899558</v>
      </c>
      <c r="M45" s="113">
        <f>H45/(C45)</f>
        <v>4.3668122270742356E-3</v>
      </c>
      <c r="N45" s="44">
        <f>'[1]TB-09-2016'!$N$59</f>
        <v>489</v>
      </c>
      <c r="O45" s="44">
        <f>'[1]TB-09-2016'!$O$59</f>
        <v>0</v>
      </c>
      <c r="P45" s="44">
        <f>'[1]TB-09-2016'!$P$59</f>
        <v>445</v>
      </c>
      <c r="Q45" s="44">
        <f>'[1]TB-09-2016'!$Q$59</f>
        <v>2</v>
      </c>
      <c r="R45" s="41">
        <f>'[1]TB-09-2016'!$R$59</f>
        <v>34</v>
      </c>
      <c r="S45" s="44">
        <f>'[1]TB-09-2016'!$S$59</f>
        <v>3</v>
      </c>
      <c r="T45" s="44">
        <f>'[1]TB-09-2016'!$T$59</f>
        <v>5</v>
      </c>
      <c r="U45" s="43">
        <f t="shared" ref="U45:U53" si="94">SUM(O45:T45)</f>
        <v>489</v>
      </c>
      <c r="V45" s="45">
        <f>(O45+P45)/(N45)</f>
        <v>0.91002044989775055</v>
      </c>
      <c r="W45" s="45">
        <f>O45/(N45)</f>
        <v>0</v>
      </c>
      <c r="X45" s="45">
        <f>S45/(N45)</f>
        <v>6.1349693251533744E-3</v>
      </c>
      <c r="Y45" s="44">
        <v>323</v>
      </c>
      <c r="Z45" s="44">
        <v>0</v>
      </c>
      <c r="AA45" s="44">
        <v>284</v>
      </c>
      <c r="AB45" s="44">
        <v>1</v>
      </c>
      <c r="AC45" s="41">
        <v>23</v>
      </c>
      <c r="AD45" s="44">
        <v>1</v>
      </c>
      <c r="AE45" s="44">
        <v>14</v>
      </c>
      <c r="AF45" s="43">
        <v>323</v>
      </c>
      <c r="AG45" s="46">
        <f>(Z45+AA45)/(Y45)</f>
        <v>0.87925696594427249</v>
      </c>
      <c r="AH45" s="46">
        <f>Z45/(Y45)</f>
        <v>0</v>
      </c>
      <c r="AI45" s="46">
        <f>AD45/(Y45)</f>
        <v>3.0959752321981426E-3</v>
      </c>
      <c r="AJ45" s="44">
        <f>'[1]TB-09-2016'!$AJ$59</f>
        <v>28</v>
      </c>
      <c r="AK45" s="44">
        <f>'[1]TB-09-2016'!$AK$59</f>
        <v>4</v>
      </c>
      <c r="AL45" s="44">
        <f>'[1]TB-09-2016'!$AL$59</f>
        <v>21</v>
      </c>
      <c r="AM45" s="44">
        <f>'[1]TB-09-2016'!$AM$59</f>
        <v>0</v>
      </c>
      <c r="AN45" s="41">
        <f>'[1]TB-09-2016'!$AN$59</f>
        <v>2</v>
      </c>
      <c r="AO45" s="44">
        <f>'[1]TB-09-2016'!$AO$59</f>
        <v>0</v>
      </c>
      <c r="AP45" s="44">
        <f>'[1]TB-09-2016'!$AP$59</f>
        <v>1</v>
      </c>
      <c r="AQ45" s="43">
        <f>SUM(AK45:AP45)</f>
        <v>28</v>
      </c>
      <c r="AR45" s="47">
        <f>(AK45+AL45)/(AJ45)</f>
        <v>0.8928571428571429</v>
      </c>
      <c r="AS45" s="48">
        <f>AK45/(AJ45)</f>
        <v>0.14285714285714285</v>
      </c>
      <c r="AT45" s="49">
        <f>AO45/(AJ45)</f>
        <v>0</v>
      </c>
      <c r="AU45" s="10"/>
      <c r="AV45" s="44">
        <f t="shared" ref="AV45:BB45" si="95">C45+N45+Y45</f>
        <v>1270</v>
      </c>
      <c r="AW45" s="44">
        <f t="shared" si="95"/>
        <v>404</v>
      </c>
      <c r="AX45" s="44">
        <f t="shared" si="95"/>
        <v>755</v>
      </c>
      <c r="AY45" s="44">
        <f t="shared" si="95"/>
        <v>7</v>
      </c>
      <c r="AZ45" s="44">
        <f t="shared" si="95"/>
        <v>72</v>
      </c>
      <c r="BA45" s="44">
        <f t="shared" si="95"/>
        <v>6</v>
      </c>
      <c r="BB45" s="44">
        <f t="shared" si="95"/>
        <v>27</v>
      </c>
      <c r="BC45" s="43">
        <f>SUM(AW45:BB45)</f>
        <v>1271</v>
      </c>
      <c r="BD45" s="159">
        <f>(AW45+AX45)/(AV45)</f>
        <v>0.91259842519685042</v>
      </c>
      <c r="BE45" s="160">
        <f>AW45/(AV45)</f>
        <v>0.31811023622047246</v>
      </c>
      <c r="BF45" s="161">
        <f>BA45/(AV45)</f>
        <v>4.7244094488188976E-3</v>
      </c>
      <c r="BG45" s="22"/>
      <c r="BH45" s="22"/>
      <c r="BI45" s="22"/>
      <c r="BJ45" s="22"/>
      <c r="BK45" s="22"/>
      <c r="BL45" s="22"/>
      <c r="BM45" s="21"/>
      <c r="BN45" s="23"/>
      <c r="BO45" s="23"/>
      <c r="BP45" s="23"/>
      <c r="BQ45" s="10"/>
      <c r="BR45" s="11"/>
      <c r="BS45" s="12"/>
      <c r="BT45" s="12"/>
      <c r="BU45" s="13"/>
    </row>
    <row r="46" spans="1:73" s="24" customFormat="1" ht="21.95" customHeight="1" thickBot="1" x14ac:dyDescent="0.3">
      <c r="A46" s="50">
        <v>2</v>
      </c>
      <c r="B46" s="51" t="s">
        <v>19</v>
      </c>
      <c r="C46" s="52">
        <v>1014</v>
      </c>
      <c r="D46" s="53">
        <v>622</v>
      </c>
      <c r="E46" s="53">
        <v>238</v>
      </c>
      <c r="F46" s="53">
        <v>10</v>
      </c>
      <c r="G46" s="53">
        <v>22</v>
      </c>
      <c r="H46" s="53">
        <v>94</v>
      </c>
      <c r="I46" s="53">
        <v>28</v>
      </c>
      <c r="J46" s="112">
        <f>SUM(D46:I46)</f>
        <v>1014</v>
      </c>
      <c r="K46" s="113">
        <f t="shared" ref="K46" si="96">(D46+E46)/(C46)</f>
        <v>0.84812623274161736</v>
      </c>
      <c r="L46" s="113">
        <f t="shared" ref="L46:L52" si="97">D46/(C46)</f>
        <v>0.61341222879684421</v>
      </c>
      <c r="M46" s="113">
        <f t="shared" ref="M46:M52" si="98">H46/(C46)</f>
        <v>9.270216962524655E-2</v>
      </c>
      <c r="N46" s="54">
        <v>1003</v>
      </c>
      <c r="O46" s="53">
        <v>0</v>
      </c>
      <c r="P46" s="53">
        <v>839</v>
      </c>
      <c r="Q46" s="53">
        <v>1</v>
      </c>
      <c r="R46" s="53">
        <v>17</v>
      </c>
      <c r="S46" s="53">
        <v>79</v>
      </c>
      <c r="T46" s="53">
        <v>67</v>
      </c>
      <c r="U46" s="29">
        <f t="shared" si="94"/>
        <v>1003</v>
      </c>
      <c r="V46" s="55">
        <f t="shared" ref="V46:V52" si="99">(O46+P46)/(N46)</f>
        <v>0.83649052841475569</v>
      </c>
      <c r="W46" s="55">
        <f t="shared" ref="W46:W52" si="100">O46/(N46)</f>
        <v>0</v>
      </c>
      <c r="X46" s="55">
        <f t="shared" ref="X46:X52" si="101">S46/(N46)</f>
        <v>7.8763708873379856E-2</v>
      </c>
      <c r="Y46" s="56">
        <v>631</v>
      </c>
      <c r="Z46" s="56">
        <v>0</v>
      </c>
      <c r="AA46" s="56">
        <v>558</v>
      </c>
      <c r="AB46" s="56">
        <v>0</v>
      </c>
      <c r="AC46" s="52">
        <v>13</v>
      </c>
      <c r="AD46" s="56">
        <v>44</v>
      </c>
      <c r="AE46" s="56">
        <v>16</v>
      </c>
      <c r="AF46" s="29">
        <f t="shared" ref="AF46:AF53" si="102">SUM(Z46:AE46)</f>
        <v>631</v>
      </c>
      <c r="AG46" s="57">
        <f t="shared" ref="AG46:AG52" si="103">(Z46+AA46)/(Y46)</f>
        <v>0.88431061806656097</v>
      </c>
      <c r="AH46" s="57">
        <f t="shared" ref="AH46:AH52" si="104">Z46/(Y46)</f>
        <v>0</v>
      </c>
      <c r="AI46" s="57">
        <f t="shared" ref="AI46:AI52" si="105">AD46/(Y46)</f>
        <v>6.9730586370839939E-2</v>
      </c>
      <c r="AJ46" s="54">
        <v>79</v>
      </c>
      <c r="AK46" s="53">
        <v>14</v>
      </c>
      <c r="AL46" s="53">
        <v>34</v>
      </c>
      <c r="AM46" s="53">
        <v>1</v>
      </c>
      <c r="AN46" s="53">
        <v>1</v>
      </c>
      <c r="AO46" s="53">
        <v>22</v>
      </c>
      <c r="AP46" s="53">
        <v>7</v>
      </c>
      <c r="AQ46" s="29">
        <f t="shared" ref="AQ46:AQ53" si="106">SUM(AK46:AP46)</f>
        <v>79</v>
      </c>
      <c r="AR46" s="58">
        <f t="shared" ref="AR46:AR52" si="107">(AK46+AL46)/(AJ46)</f>
        <v>0.60759493670886078</v>
      </c>
      <c r="AS46" s="59">
        <f t="shared" ref="AS46:AS52" si="108">AK46/(AJ46)</f>
        <v>0.17721518987341772</v>
      </c>
      <c r="AT46" s="60">
        <f t="shared" ref="AT46:AT52" si="109">AO46/(AJ46)</f>
        <v>0.27848101265822783</v>
      </c>
      <c r="AU46" s="10"/>
      <c r="AV46" s="44">
        <f t="shared" ref="AV46:AV52" si="110">C46+N46+Y46</f>
        <v>2648</v>
      </c>
      <c r="AW46" s="44">
        <f t="shared" ref="AW46:AW52" si="111">D46+O46+Z46</f>
        <v>622</v>
      </c>
      <c r="AX46" s="44">
        <f t="shared" ref="AX46:AX52" si="112">E46+P46+AA46</f>
        <v>1635</v>
      </c>
      <c r="AY46" s="44">
        <f t="shared" ref="AY46:AY52" si="113">F46+Q46+AB46</f>
        <v>11</v>
      </c>
      <c r="AZ46" s="44">
        <f t="shared" ref="AZ46:AZ52" si="114">G46+R46+AC46</f>
        <v>52</v>
      </c>
      <c r="BA46" s="44">
        <f t="shared" ref="BA46:BA52" si="115">H46+S46+AD46</f>
        <v>217</v>
      </c>
      <c r="BB46" s="44">
        <f t="shared" ref="BB46:BB52" si="116">I46+T46+AE46</f>
        <v>111</v>
      </c>
      <c r="BC46" s="43">
        <f t="shared" ref="BC46:BC52" si="117">SUM(AW46:BB46)</f>
        <v>2648</v>
      </c>
      <c r="BD46" s="231">
        <f t="shared" ref="BD46:BD52" si="118">(AW46+AX46)/(AV46)</f>
        <v>0.8523413897280967</v>
      </c>
      <c r="BE46" s="232">
        <f t="shared" ref="BE46:BE52" si="119">AW46/(AV46)</f>
        <v>0.2348942598187311</v>
      </c>
      <c r="BF46" s="233">
        <f t="shared" ref="BF46:BF52" si="120">BA46/(AV46)</f>
        <v>8.1948640483383683E-2</v>
      </c>
      <c r="BG46" s="22"/>
      <c r="BH46" s="22"/>
      <c r="BI46" s="22"/>
      <c r="BJ46" s="22"/>
      <c r="BK46" s="22"/>
      <c r="BL46" s="22"/>
      <c r="BM46" s="21"/>
      <c r="BN46" s="23"/>
      <c r="BO46" s="23"/>
      <c r="BP46" s="23"/>
      <c r="BQ46" s="10"/>
      <c r="BR46" s="11"/>
      <c r="BS46" s="15"/>
      <c r="BT46" s="15"/>
      <c r="BU46" s="16"/>
    </row>
    <row r="47" spans="1:73" s="20" customFormat="1" ht="21.95" customHeight="1" thickBot="1" x14ac:dyDescent="0.3">
      <c r="A47" s="50">
        <v>3</v>
      </c>
      <c r="B47" s="51" t="s">
        <v>20</v>
      </c>
      <c r="C47" s="52">
        <f>'[3]Revised TB-09'!$C$62</f>
        <v>245</v>
      </c>
      <c r="D47" s="53">
        <f>'[3]Revised TB-09'!$D$62</f>
        <v>199</v>
      </c>
      <c r="E47" s="53">
        <f>'[3]Revised TB-09'!$E$62</f>
        <v>12</v>
      </c>
      <c r="F47" s="53">
        <f>'[3]Revised TB-09'!$F$62</f>
        <v>12</v>
      </c>
      <c r="G47" s="53">
        <f>'[3]Revised TB-09'!$G$62</f>
        <v>7</v>
      </c>
      <c r="H47" s="53">
        <f>'[3]Revised TB-09'!$H$62</f>
        <v>12</v>
      </c>
      <c r="I47" s="53">
        <f>'[3]Revised TB-09'!$I$62</f>
        <v>3</v>
      </c>
      <c r="J47" s="29">
        <f t="shared" ref="J47:J53" si="121">SUM(D47:I47)</f>
        <v>245</v>
      </c>
      <c r="K47" s="113">
        <f>(D47+E47)/(C47)</f>
        <v>0.86122448979591837</v>
      </c>
      <c r="L47" s="113">
        <f t="shared" si="97"/>
        <v>0.81224489795918364</v>
      </c>
      <c r="M47" s="113">
        <f t="shared" si="98"/>
        <v>4.8979591836734691E-2</v>
      </c>
      <c r="N47" s="54">
        <f>'[3]Revised TB-09'!$P$62</f>
        <v>345</v>
      </c>
      <c r="O47" s="53">
        <f>'[3]Revised TB-09'!$Q$62</f>
        <v>0</v>
      </c>
      <c r="P47" s="53">
        <f>'[3]Revised TB-09'!$R$62</f>
        <v>335</v>
      </c>
      <c r="Q47" s="53">
        <f>'[3]Revised TB-09'!$S$62</f>
        <v>1</v>
      </c>
      <c r="R47" s="53">
        <f>'[3]Revised TB-09'!$T$62</f>
        <v>4</v>
      </c>
      <c r="S47" s="53">
        <f>'[3]Revised TB-09'!$U$62</f>
        <v>5</v>
      </c>
      <c r="T47" s="53">
        <f>'[3]Revised TB-09'!$V$62</f>
        <v>0</v>
      </c>
      <c r="U47" s="29">
        <f t="shared" si="94"/>
        <v>345</v>
      </c>
      <c r="V47" s="55">
        <f t="shared" si="99"/>
        <v>0.97101449275362317</v>
      </c>
      <c r="W47" s="55">
        <f t="shared" si="100"/>
        <v>0</v>
      </c>
      <c r="X47" s="55">
        <f t="shared" si="101"/>
        <v>1.4492753623188406E-2</v>
      </c>
      <c r="Y47" s="56">
        <f>'[3]Revised TB-09'!$AC$62</f>
        <v>321</v>
      </c>
      <c r="Z47" s="56">
        <f>'[3]Revised TB-09'!$AD$62</f>
        <v>0</v>
      </c>
      <c r="AA47" s="56">
        <f>'[3]Revised TB-09'!$AE$62</f>
        <v>216</v>
      </c>
      <c r="AB47" s="56">
        <f>'[3]Revised TB-09'!$AF$62</f>
        <v>0</v>
      </c>
      <c r="AC47" s="52">
        <f>'[3]Revised TB-09'!$AG$62</f>
        <v>2</v>
      </c>
      <c r="AD47" s="56">
        <f>'[3]Revised TB-09'!$AH$62</f>
        <v>3</v>
      </c>
      <c r="AE47" s="56">
        <f>'[3]Revised TB-09'!$AI$62</f>
        <v>1</v>
      </c>
      <c r="AF47" s="29">
        <f t="shared" si="102"/>
        <v>222</v>
      </c>
      <c r="AG47" s="57">
        <f t="shared" si="103"/>
        <v>0.67289719626168221</v>
      </c>
      <c r="AH47" s="57">
        <f t="shared" si="104"/>
        <v>0</v>
      </c>
      <c r="AI47" s="57">
        <f t="shared" si="105"/>
        <v>9.3457943925233638E-3</v>
      </c>
      <c r="AJ47" s="54">
        <f>'[3]Revised TB-09'!$AP$62</f>
        <v>52</v>
      </c>
      <c r="AK47" s="53">
        <f>'[3]Revised TB-09'!$AQ$62</f>
        <v>2</v>
      </c>
      <c r="AL47" s="53">
        <f>'[3]Revised TB-09'!$AR$62</f>
        <v>43</v>
      </c>
      <c r="AM47" s="53">
        <f>'[3]Revised TB-09'!$AS$62</f>
        <v>4</v>
      </c>
      <c r="AN47" s="53">
        <f>'[3]Revised TB-09'!$AT$62</f>
        <v>1</v>
      </c>
      <c r="AO47" s="53">
        <f>'[3]Revised TB-09'!$AU$62</f>
        <v>0</v>
      </c>
      <c r="AP47" s="53">
        <f>'[3]Revised TB-09'!$AV$62</f>
        <v>2</v>
      </c>
      <c r="AQ47" s="29">
        <f t="shared" si="106"/>
        <v>52</v>
      </c>
      <c r="AR47" s="58">
        <f t="shared" si="107"/>
        <v>0.86538461538461542</v>
      </c>
      <c r="AS47" s="59">
        <f t="shared" si="108"/>
        <v>3.8461538461538464E-2</v>
      </c>
      <c r="AT47" s="60">
        <f t="shared" si="109"/>
        <v>0</v>
      </c>
      <c r="AU47" s="10"/>
      <c r="AV47" s="44">
        <f t="shared" si="110"/>
        <v>911</v>
      </c>
      <c r="AW47" s="44">
        <f t="shared" si="111"/>
        <v>199</v>
      </c>
      <c r="AX47" s="44">
        <f t="shared" si="112"/>
        <v>563</v>
      </c>
      <c r="AY47" s="44">
        <f t="shared" si="113"/>
        <v>13</v>
      </c>
      <c r="AZ47" s="44">
        <f t="shared" si="114"/>
        <v>13</v>
      </c>
      <c r="BA47" s="44">
        <f t="shared" si="115"/>
        <v>20</v>
      </c>
      <c r="BB47" s="44">
        <f t="shared" si="116"/>
        <v>4</v>
      </c>
      <c r="BC47" s="43">
        <f t="shared" si="117"/>
        <v>812</v>
      </c>
      <c r="BD47" s="231">
        <f t="shared" si="118"/>
        <v>0.83644346871569708</v>
      </c>
      <c r="BE47" s="232">
        <f t="shared" si="119"/>
        <v>0.21844127332601537</v>
      </c>
      <c r="BF47" s="233">
        <f t="shared" si="120"/>
        <v>2.1953896816684963E-2</v>
      </c>
      <c r="BG47" s="22"/>
      <c r="BH47" s="22"/>
      <c r="BI47" s="22"/>
      <c r="BJ47" s="22"/>
      <c r="BK47" s="22"/>
      <c r="BL47" s="22"/>
      <c r="BM47" s="21"/>
      <c r="BN47" s="23"/>
      <c r="BO47" s="23"/>
      <c r="BP47" s="23"/>
      <c r="BQ47" s="10"/>
      <c r="BR47" s="11"/>
      <c r="BS47" s="12"/>
      <c r="BT47" s="12"/>
      <c r="BU47" s="12"/>
    </row>
    <row r="48" spans="1:73" s="20" customFormat="1" ht="21.95" customHeight="1" thickBot="1" x14ac:dyDescent="0.3">
      <c r="A48" s="50">
        <v>4</v>
      </c>
      <c r="B48" s="51" t="s">
        <v>21</v>
      </c>
      <c r="C48" s="54">
        <v>63</v>
      </c>
      <c r="D48" s="53">
        <v>61</v>
      </c>
      <c r="E48" s="53">
        <v>1</v>
      </c>
      <c r="F48" s="53">
        <v>0</v>
      </c>
      <c r="G48" s="53">
        <v>1</v>
      </c>
      <c r="H48" s="53">
        <v>0</v>
      </c>
      <c r="I48" s="53">
        <v>0</v>
      </c>
      <c r="J48" s="29">
        <f t="shared" si="121"/>
        <v>63</v>
      </c>
      <c r="K48" s="113">
        <f t="shared" ref="K48:K52" si="122">(D48+E48)/(C48)</f>
        <v>0.98412698412698407</v>
      </c>
      <c r="L48" s="113">
        <f t="shared" si="97"/>
        <v>0.96825396825396826</v>
      </c>
      <c r="M48" s="113">
        <f t="shared" si="98"/>
        <v>0</v>
      </c>
      <c r="N48" s="54">
        <v>480</v>
      </c>
      <c r="O48" s="53">
        <v>0</v>
      </c>
      <c r="P48" s="53">
        <v>473</v>
      </c>
      <c r="Q48" s="53">
        <v>0</v>
      </c>
      <c r="R48" s="53">
        <v>0</v>
      </c>
      <c r="S48" s="53">
        <v>7</v>
      </c>
      <c r="T48" s="53">
        <v>0</v>
      </c>
      <c r="U48" s="29">
        <f t="shared" si="94"/>
        <v>480</v>
      </c>
      <c r="V48" s="55">
        <f t="shared" si="99"/>
        <v>0.98541666666666672</v>
      </c>
      <c r="W48" s="55">
        <f t="shared" si="100"/>
        <v>0</v>
      </c>
      <c r="X48" s="55">
        <f t="shared" si="101"/>
        <v>1.4583333333333334E-2</v>
      </c>
      <c r="Y48" s="61">
        <v>135</v>
      </c>
      <c r="Z48" s="61">
        <v>0</v>
      </c>
      <c r="AA48" s="61">
        <v>130</v>
      </c>
      <c r="AB48" s="61">
        <v>1</v>
      </c>
      <c r="AC48" s="54">
        <v>1</v>
      </c>
      <c r="AD48" s="61">
        <v>3</v>
      </c>
      <c r="AE48" s="61">
        <v>0</v>
      </c>
      <c r="AF48" s="29">
        <f t="shared" si="102"/>
        <v>135</v>
      </c>
      <c r="AG48" s="57">
        <f t="shared" si="103"/>
        <v>0.96296296296296291</v>
      </c>
      <c r="AH48" s="57">
        <f t="shared" si="104"/>
        <v>0</v>
      </c>
      <c r="AI48" s="57">
        <f t="shared" si="105"/>
        <v>2.2222222222222223E-2</v>
      </c>
      <c r="AJ48" s="54">
        <v>7</v>
      </c>
      <c r="AK48" s="53">
        <v>0</v>
      </c>
      <c r="AL48" s="328">
        <v>7</v>
      </c>
      <c r="AM48" s="53">
        <v>0</v>
      </c>
      <c r="AN48" s="53">
        <v>0</v>
      </c>
      <c r="AO48" s="53">
        <v>0</v>
      </c>
      <c r="AP48" s="53">
        <v>0</v>
      </c>
      <c r="AQ48" s="29">
        <f t="shared" si="106"/>
        <v>7</v>
      </c>
      <c r="AR48" s="58">
        <f t="shared" si="107"/>
        <v>1</v>
      </c>
      <c r="AS48" s="59">
        <f t="shared" si="108"/>
        <v>0</v>
      </c>
      <c r="AT48" s="60">
        <f t="shared" si="109"/>
        <v>0</v>
      </c>
      <c r="AU48" s="10"/>
      <c r="AV48" s="44">
        <f t="shared" si="110"/>
        <v>678</v>
      </c>
      <c r="AW48" s="44">
        <f t="shared" si="111"/>
        <v>61</v>
      </c>
      <c r="AX48" s="44">
        <f t="shared" si="112"/>
        <v>604</v>
      </c>
      <c r="AY48" s="44">
        <f t="shared" si="113"/>
        <v>1</v>
      </c>
      <c r="AZ48" s="44">
        <f t="shared" si="114"/>
        <v>2</v>
      </c>
      <c r="BA48" s="44">
        <f t="shared" si="115"/>
        <v>10</v>
      </c>
      <c r="BB48" s="44">
        <f t="shared" si="116"/>
        <v>0</v>
      </c>
      <c r="BC48" s="43">
        <f t="shared" si="117"/>
        <v>678</v>
      </c>
      <c r="BD48" s="231">
        <f t="shared" si="118"/>
        <v>0.9808259587020649</v>
      </c>
      <c r="BE48" s="232">
        <f t="shared" si="119"/>
        <v>8.9970501474926259E-2</v>
      </c>
      <c r="BF48" s="233">
        <f t="shared" si="120"/>
        <v>1.4749262536873156E-2</v>
      </c>
      <c r="BG48" s="22"/>
      <c r="BH48" s="22"/>
      <c r="BI48" s="22"/>
      <c r="BJ48" s="22"/>
      <c r="BK48" s="22"/>
      <c r="BL48" s="22"/>
      <c r="BM48" s="21"/>
      <c r="BN48" s="23"/>
      <c r="BO48" s="23"/>
      <c r="BP48" s="23"/>
      <c r="BQ48" s="10"/>
      <c r="BR48" s="11"/>
      <c r="BS48" s="12"/>
      <c r="BT48" s="12"/>
      <c r="BU48" s="12"/>
    </row>
    <row r="49" spans="1:73" s="20" customFormat="1" ht="21.95" customHeight="1" thickBot="1" x14ac:dyDescent="0.3">
      <c r="A49" s="50">
        <v>5</v>
      </c>
      <c r="B49" s="51" t="s">
        <v>71</v>
      </c>
      <c r="C49" s="304">
        <f>'[4]TB-09 Q-4 2016'!$D$273</f>
        <v>3247</v>
      </c>
      <c r="D49" s="305">
        <f>'[4]TB-09 Q-4 2016'!$E$273</f>
        <v>2569</v>
      </c>
      <c r="E49" s="305">
        <f>'[4]TB-09 Q-4 2016'!$F$273</f>
        <v>484</v>
      </c>
      <c r="F49" s="305">
        <f>'[4]TB-09 Q-4 2016'!$G$273</f>
        <v>34</v>
      </c>
      <c r="G49" s="305">
        <f>'[4]TB-09 Q-4 2016'!$H$273</f>
        <v>59</v>
      </c>
      <c r="H49" s="305">
        <f>'[4]TB-09 Q-4 2016'!$I$273</f>
        <v>61</v>
      </c>
      <c r="I49" s="305">
        <f>'[4]TB-09 Q-4 2016'!$J$273</f>
        <v>29</v>
      </c>
      <c r="J49" s="314">
        <f>SUM(D49:I49)</f>
        <v>3236</v>
      </c>
      <c r="K49" s="113">
        <f t="shared" si="122"/>
        <v>0.94025254080689868</v>
      </c>
      <c r="L49" s="113">
        <f t="shared" si="97"/>
        <v>0.79119186941792419</v>
      </c>
      <c r="M49" s="113">
        <f t="shared" si="98"/>
        <v>1.8786572220511243E-2</v>
      </c>
      <c r="N49" s="306">
        <f>'[4]TB-09 Q-4 2016'!$O$273</f>
        <v>3338</v>
      </c>
      <c r="O49" s="305">
        <f>'[4]TB-09 Q-4 2016'!$P$273</f>
        <v>0</v>
      </c>
      <c r="P49" s="305">
        <f>'[4]TB-09 Q-4 2016'!$Q$273</f>
        <v>3180</v>
      </c>
      <c r="Q49" s="305">
        <f>'[4]TB-09 Q-4 2016'!$R$273</f>
        <v>4</v>
      </c>
      <c r="R49" s="305">
        <f>'[4]TB-09 Q-4 2016'!$S$273</f>
        <v>26</v>
      </c>
      <c r="S49" s="305">
        <f>'[4]TB-09 Q-4 2016'!$T$273</f>
        <v>78</v>
      </c>
      <c r="T49" s="305">
        <f>'[4]TB-09 Q-4 2016'!$U$273</f>
        <v>28</v>
      </c>
      <c r="U49" s="29">
        <f t="shared" si="94"/>
        <v>3316</v>
      </c>
      <c r="V49" s="55">
        <f t="shared" si="99"/>
        <v>0.95266626722588377</v>
      </c>
      <c r="W49" s="55">
        <f t="shared" si="100"/>
        <v>0</v>
      </c>
      <c r="X49" s="55">
        <f t="shared" si="101"/>
        <v>2.3367285799880167E-2</v>
      </c>
      <c r="Y49" s="307">
        <f>'[4]TB-09 Q-4 2016'!$Z$273</f>
        <v>3623</v>
      </c>
      <c r="Z49" s="307">
        <f>'[4]TB-09 Q-4 2016'!$AA$273</f>
        <v>0</v>
      </c>
      <c r="AA49" s="307">
        <f>'[4]TB-09 Q-4 2016'!$AB$273</f>
        <v>3540</v>
      </c>
      <c r="AB49" s="307">
        <f>'[4]TB-09 Q-4 2016'!$AC$273</f>
        <v>0</v>
      </c>
      <c r="AC49" s="304">
        <f>'[4]TB-09 Q-4 2016'!$AD$273</f>
        <v>17</v>
      </c>
      <c r="AD49" s="307">
        <f>'[4]TB-09 Q-4 2016'!$AE$273</f>
        <v>40</v>
      </c>
      <c r="AE49" s="307">
        <f>'[4]TB-09 Q-4 2016'!$AF$273</f>
        <v>12</v>
      </c>
      <c r="AF49" s="29">
        <f t="shared" si="102"/>
        <v>3609</v>
      </c>
      <c r="AG49" s="57">
        <f t="shared" si="103"/>
        <v>0.97709080872205356</v>
      </c>
      <c r="AH49" s="57">
        <f t="shared" si="104"/>
        <v>0</v>
      </c>
      <c r="AI49" s="57">
        <f t="shared" si="105"/>
        <v>1.1040574109853712E-2</v>
      </c>
      <c r="AJ49" s="306">
        <f>'[4]TB-09 Q-4 2016'!$AK$273</f>
        <v>85</v>
      </c>
      <c r="AK49" s="305">
        <f>'[4]TB-09 Q-4 2016'!$AL$273</f>
        <v>58</v>
      </c>
      <c r="AL49" s="305">
        <f>'[4]TB-09 Q-4 2016'!$AM$273</f>
        <v>18</v>
      </c>
      <c r="AM49" s="305">
        <f>'[4]TB-09 Q-4 2016'!$AN$273</f>
        <v>0</v>
      </c>
      <c r="AN49" s="305">
        <f>'[4]TB-09 Q-4 2016'!$AO$273</f>
        <v>3</v>
      </c>
      <c r="AO49" s="305">
        <f>'[4]TB-09 Q-4 2016'!$AP$273</f>
        <v>4</v>
      </c>
      <c r="AP49" s="305">
        <f>'[4]TB-09 Q-4 2016'!$AQ$273</f>
        <v>2</v>
      </c>
      <c r="AQ49" s="29">
        <f t="shared" si="106"/>
        <v>85</v>
      </c>
      <c r="AR49" s="58">
        <f t="shared" si="107"/>
        <v>0.89411764705882357</v>
      </c>
      <c r="AS49" s="59">
        <f t="shared" si="108"/>
        <v>0.68235294117647061</v>
      </c>
      <c r="AT49" s="60">
        <f t="shared" si="109"/>
        <v>4.7058823529411764E-2</v>
      </c>
      <c r="AU49" s="10"/>
      <c r="AV49" s="44">
        <f t="shared" si="110"/>
        <v>10208</v>
      </c>
      <c r="AW49" s="44">
        <f t="shared" si="111"/>
        <v>2569</v>
      </c>
      <c r="AX49" s="44">
        <f t="shared" si="112"/>
        <v>7204</v>
      </c>
      <c r="AY49" s="44">
        <f t="shared" si="113"/>
        <v>38</v>
      </c>
      <c r="AZ49" s="44">
        <f t="shared" si="114"/>
        <v>102</v>
      </c>
      <c r="BA49" s="44">
        <f t="shared" si="115"/>
        <v>179</v>
      </c>
      <c r="BB49" s="44">
        <f t="shared" si="116"/>
        <v>69</v>
      </c>
      <c r="BC49" s="43">
        <f t="shared" si="117"/>
        <v>10161</v>
      </c>
      <c r="BD49" s="231">
        <f t="shared" si="118"/>
        <v>0.95738636363636365</v>
      </c>
      <c r="BE49" s="232">
        <f t="shared" si="119"/>
        <v>0.2516653605015674</v>
      </c>
      <c r="BF49" s="233">
        <f t="shared" si="120"/>
        <v>1.7535266457680252E-2</v>
      </c>
      <c r="BG49" s="22"/>
      <c r="BH49" s="22"/>
      <c r="BI49" s="22"/>
      <c r="BJ49" s="22"/>
      <c r="BK49" s="22"/>
      <c r="BL49" s="22"/>
      <c r="BM49" s="21"/>
      <c r="BN49" s="23"/>
      <c r="BO49" s="23"/>
      <c r="BP49" s="23"/>
      <c r="BQ49" s="10"/>
      <c r="BR49" s="11"/>
      <c r="BS49" s="12"/>
      <c r="BT49" s="12"/>
      <c r="BU49" s="12"/>
    </row>
    <row r="50" spans="1:73" s="20" customFormat="1" ht="21.95" customHeight="1" thickBot="1" x14ac:dyDescent="0.3">
      <c r="A50" s="50">
        <v>6</v>
      </c>
      <c r="B50" s="51" t="s">
        <v>22</v>
      </c>
      <c r="C50" s="52">
        <v>19351</v>
      </c>
      <c r="D50" s="53">
        <v>13259</v>
      </c>
      <c r="E50" s="53">
        <v>4722</v>
      </c>
      <c r="F50" s="53">
        <v>111</v>
      </c>
      <c r="G50" s="53">
        <v>421</v>
      </c>
      <c r="H50" s="53">
        <v>388</v>
      </c>
      <c r="I50" s="53">
        <v>450</v>
      </c>
      <c r="J50" s="29">
        <f t="shared" si="121"/>
        <v>19351</v>
      </c>
      <c r="K50" s="113">
        <f t="shared" si="122"/>
        <v>0.92920262518732877</v>
      </c>
      <c r="L50" s="113">
        <f t="shared" si="97"/>
        <v>0.6851842282052607</v>
      </c>
      <c r="M50" s="113">
        <f t="shared" si="98"/>
        <v>2.0050643377603223E-2</v>
      </c>
      <c r="N50" s="54">
        <v>22874</v>
      </c>
      <c r="O50" s="53">
        <v>0</v>
      </c>
      <c r="P50" s="53">
        <v>21639</v>
      </c>
      <c r="Q50" s="53">
        <v>27</v>
      </c>
      <c r="R50" s="53">
        <v>311</v>
      </c>
      <c r="S50" s="53">
        <v>579</v>
      </c>
      <c r="T50" s="53">
        <v>318</v>
      </c>
      <c r="U50" s="29">
        <f t="shared" si="94"/>
        <v>22874</v>
      </c>
      <c r="V50" s="55">
        <f t="shared" si="99"/>
        <v>0.94600856868059802</v>
      </c>
      <c r="W50" s="55">
        <f t="shared" si="100"/>
        <v>0</v>
      </c>
      <c r="X50" s="55">
        <f t="shared" si="101"/>
        <v>2.5312581970796538E-2</v>
      </c>
      <c r="Y50" s="56">
        <v>7611</v>
      </c>
      <c r="Z50" s="56">
        <v>0</v>
      </c>
      <c r="AA50" s="56">
        <v>7263</v>
      </c>
      <c r="AB50" s="56">
        <v>3</v>
      </c>
      <c r="AC50" s="52">
        <v>69</v>
      </c>
      <c r="AD50" s="56">
        <v>174</v>
      </c>
      <c r="AE50" s="56">
        <v>102</v>
      </c>
      <c r="AF50" s="29">
        <f t="shared" si="102"/>
        <v>7611</v>
      </c>
      <c r="AG50" s="57">
        <f t="shared" si="103"/>
        <v>0.95427670476941273</v>
      </c>
      <c r="AH50" s="57">
        <f t="shared" si="104"/>
        <v>0</v>
      </c>
      <c r="AI50" s="57">
        <f t="shared" si="105"/>
        <v>2.2861647615293655E-2</v>
      </c>
      <c r="AJ50" s="54">
        <v>760</v>
      </c>
      <c r="AK50" s="53">
        <v>200</v>
      </c>
      <c r="AL50" s="53">
        <v>412</v>
      </c>
      <c r="AM50" s="53">
        <v>12</v>
      </c>
      <c r="AN50" s="53">
        <v>23</v>
      </c>
      <c r="AO50" s="53">
        <v>43</v>
      </c>
      <c r="AP50" s="53">
        <v>70</v>
      </c>
      <c r="AQ50" s="29">
        <f t="shared" si="106"/>
        <v>760</v>
      </c>
      <c r="AR50" s="58">
        <f t="shared" si="107"/>
        <v>0.80526315789473679</v>
      </c>
      <c r="AS50" s="59">
        <f t="shared" si="108"/>
        <v>0.26315789473684209</v>
      </c>
      <c r="AT50" s="60">
        <f t="shared" si="109"/>
        <v>5.6578947368421055E-2</v>
      </c>
      <c r="AU50" s="10"/>
      <c r="AV50" s="44">
        <f t="shared" si="110"/>
        <v>49836</v>
      </c>
      <c r="AW50" s="44">
        <f t="shared" si="111"/>
        <v>13259</v>
      </c>
      <c r="AX50" s="44">
        <f t="shared" si="112"/>
        <v>33624</v>
      </c>
      <c r="AY50" s="44">
        <f t="shared" si="113"/>
        <v>141</v>
      </c>
      <c r="AZ50" s="44">
        <f t="shared" si="114"/>
        <v>801</v>
      </c>
      <c r="BA50" s="44">
        <f t="shared" si="115"/>
        <v>1141</v>
      </c>
      <c r="BB50" s="44">
        <f t="shared" si="116"/>
        <v>870</v>
      </c>
      <c r="BC50" s="43">
        <f t="shared" si="117"/>
        <v>49836</v>
      </c>
      <c r="BD50" s="231">
        <f t="shared" si="118"/>
        <v>0.94074564571795494</v>
      </c>
      <c r="BE50" s="232">
        <f t="shared" si="119"/>
        <v>0.26605265270085882</v>
      </c>
      <c r="BF50" s="233">
        <f t="shared" si="120"/>
        <v>2.2895095914599886E-2</v>
      </c>
      <c r="BG50" s="22"/>
      <c r="BH50" s="22"/>
      <c r="BI50" s="22"/>
      <c r="BJ50" s="22"/>
      <c r="BK50" s="22"/>
      <c r="BL50" s="22"/>
      <c r="BM50" s="21"/>
      <c r="BN50" s="23"/>
      <c r="BO50" s="23"/>
      <c r="BP50" s="23"/>
      <c r="BQ50" s="10"/>
      <c r="BR50" s="11"/>
      <c r="BS50" s="12"/>
      <c r="BT50" s="12"/>
      <c r="BU50" s="12"/>
    </row>
    <row r="51" spans="1:73" s="20" customFormat="1" ht="21.95" customHeight="1" thickBot="1" x14ac:dyDescent="0.3">
      <c r="A51" s="50">
        <v>7</v>
      </c>
      <c r="B51" s="51" t="s">
        <v>23</v>
      </c>
      <c r="C51" s="308">
        <v>6794</v>
      </c>
      <c r="D51" s="309">
        <v>4087</v>
      </c>
      <c r="E51" s="309">
        <v>1713</v>
      </c>
      <c r="F51" s="309">
        <v>114</v>
      </c>
      <c r="G51" s="309">
        <v>234</v>
      </c>
      <c r="H51" s="309">
        <v>361</v>
      </c>
      <c r="I51" s="286">
        <v>164</v>
      </c>
      <c r="J51" s="315">
        <f>SUM(D51:I51)</f>
        <v>6673</v>
      </c>
      <c r="K51" s="113">
        <f t="shared" si="122"/>
        <v>0.85369443626729469</v>
      </c>
      <c r="L51" s="113">
        <f t="shared" si="97"/>
        <v>0.60156020017662648</v>
      </c>
      <c r="M51" s="113">
        <f>G51/(C51)</f>
        <v>3.4442154842508094E-2</v>
      </c>
      <c r="N51" s="310">
        <v>5901</v>
      </c>
      <c r="O51" s="53">
        <v>2</v>
      </c>
      <c r="P51" s="309">
        <v>5459</v>
      </c>
      <c r="Q51" s="309">
        <v>7</v>
      </c>
      <c r="R51" s="309">
        <v>92</v>
      </c>
      <c r="S51" s="309">
        <v>271</v>
      </c>
      <c r="T51" s="309">
        <v>63</v>
      </c>
      <c r="U51" s="29">
        <f t="shared" si="94"/>
        <v>5894</v>
      </c>
      <c r="V51" s="55">
        <f t="shared" si="99"/>
        <v>0.92543636671750551</v>
      </c>
      <c r="W51" s="55">
        <f t="shared" si="100"/>
        <v>3.3892560582952041E-4</v>
      </c>
      <c r="X51" s="55">
        <f t="shared" si="101"/>
        <v>4.5924419589900019E-2</v>
      </c>
      <c r="Y51" s="311">
        <v>2595</v>
      </c>
      <c r="Z51" s="311">
        <v>0</v>
      </c>
      <c r="AA51" s="311">
        <v>2401</v>
      </c>
      <c r="AB51" s="311">
        <v>0</v>
      </c>
      <c r="AC51" s="308">
        <v>36</v>
      </c>
      <c r="AD51" s="311">
        <v>110</v>
      </c>
      <c r="AE51" s="311">
        <v>46</v>
      </c>
      <c r="AF51" s="29">
        <f t="shared" si="102"/>
        <v>2593</v>
      </c>
      <c r="AG51" s="57">
        <f t="shared" si="103"/>
        <v>0.92524084778420035</v>
      </c>
      <c r="AH51" s="57">
        <f t="shared" si="104"/>
        <v>0</v>
      </c>
      <c r="AI51" s="57">
        <f t="shared" si="105"/>
        <v>4.238921001926782E-2</v>
      </c>
      <c r="AJ51" s="310">
        <v>1125</v>
      </c>
      <c r="AK51" s="309">
        <v>345</v>
      </c>
      <c r="AL51" s="309">
        <v>510</v>
      </c>
      <c r="AM51" s="309">
        <v>13</v>
      </c>
      <c r="AN51" s="309">
        <v>49</v>
      </c>
      <c r="AO51" s="309">
        <v>93</v>
      </c>
      <c r="AP51" s="309">
        <v>42</v>
      </c>
      <c r="AQ51" s="29">
        <f t="shared" si="106"/>
        <v>1052</v>
      </c>
      <c r="AR51" s="58">
        <f t="shared" si="107"/>
        <v>0.76</v>
      </c>
      <c r="AS51" s="59">
        <f t="shared" si="108"/>
        <v>0.30666666666666664</v>
      </c>
      <c r="AT51" s="60">
        <f t="shared" si="109"/>
        <v>8.2666666666666666E-2</v>
      </c>
      <c r="AU51" s="10"/>
      <c r="AV51" s="44">
        <f t="shared" si="110"/>
        <v>15290</v>
      </c>
      <c r="AW51" s="44">
        <f t="shared" si="111"/>
        <v>4089</v>
      </c>
      <c r="AX51" s="44">
        <f t="shared" si="112"/>
        <v>9573</v>
      </c>
      <c r="AY51" s="323">
        <f t="shared" si="113"/>
        <v>121</v>
      </c>
      <c r="AZ51" s="44">
        <f t="shared" si="114"/>
        <v>362</v>
      </c>
      <c r="BA51" s="44">
        <f t="shared" si="115"/>
        <v>742</v>
      </c>
      <c r="BB51" s="44">
        <f t="shared" si="116"/>
        <v>273</v>
      </c>
      <c r="BC51" s="43">
        <f t="shared" si="117"/>
        <v>15160</v>
      </c>
      <c r="BD51" s="231">
        <f t="shared" si="118"/>
        <v>0.89352517985611513</v>
      </c>
      <c r="BE51" s="232">
        <f t="shared" si="119"/>
        <v>0.26742969260954874</v>
      </c>
      <c r="BF51" s="233">
        <f t="shared" si="120"/>
        <v>4.8528449967298888E-2</v>
      </c>
      <c r="BG51" s="22"/>
      <c r="BH51" s="22"/>
      <c r="BI51" s="22"/>
      <c r="BJ51" s="22"/>
      <c r="BK51" s="22"/>
      <c r="BL51" s="22"/>
      <c r="BM51" s="21"/>
      <c r="BN51" s="23"/>
      <c r="BO51" s="23"/>
      <c r="BP51" s="23"/>
      <c r="BQ51" s="10"/>
      <c r="BR51" s="11"/>
      <c r="BS51" s="12"/>
      <c r="BT51" s="12"/>
      <c r="BU51" s="12"/>
    </row>
    <row r="52" spans="1:73" s="20" customFormat="1" ht="21.95" customHeight="1" thickBot="1" x14ac:dyDescent="0.3">
      <c r="A52" s="62">
        <v>8</v>
      </c>
      <c r="B52" s="63" t="s">
        <v>24</v>
      </c>
      <c r="C52" s="64">
        <v>122</v>
      </c>
      <c r="D52" s="65">
        <v>63</v>
      </c>
      <c r="E52" s="65">
        <v>41</v>
      </c>
      <c r="F52" s="65">
        <v>0</v>
      </c>
      <c r="G52" s="65">
        <v>2</v>
      </c>
      <c r="H52" s="65">
        <v>10</v>
      </c>
      <c r="I52" s="65">
        <v>1</v>
      </c>
      <c r="J52" s="30">
        <f t="shared" si="121"/>
        <v>117</v>
      </c>
      <c r="K52" s="113">
        <f t="shared" si="122"/>
        <v>0.85245901639344257</v>
      </c>
      <c r="L52" s="113">
        <f t="shared" si="97"/>
        <v>0.51639344262295084</v>
      </c>
      <c r="M52" s="113">
        <f t="shared" si="98"/>
        <v>8.1967213114754092E-2</v>
      </c>
      <c r="N52" s="66">
        <v>138</v>
      </c>
      <c r="O52" s="65">
        <v>0</v>
      </c>
      <c r="P52" s="65">
        <v>87</v>
      </c>
      <c r="Q52" s="65">
        <v>0</v>
      </c>
      <c r="R52" s="65">
        <v>17</v>
      </c>
      <c r="S52" s="65">
        <v>24</v>
      </c>
      <c r="T52" s="65">
        <v>3</v>
      </c>
      <c r="U52" s="30">
        <f t="shared" si="94"/>
        <v>131</v>
      </c>
      <c r="V52" s="67">
        <f t="shared" si="99"/>
        <v>0.63043478260869568</v>
      </c>
      <c r="W52" s="67">
        <f t="shared" si="100"/>
        <v>0</v>
      </c>
      <c r="X52" s="67">
        <f t="shared" si="101"/>
        <v>0.17391304347826086</v>
      </c>
      <c r="Y52" s="68">
        <v>252</v>
      </c>
      <c r="Z52" s="68">
        <v>0</v>
      </c>
      <c r="AA52" s="68">
        <v>165</v>
      </c>
      <c r="AB52" s="68">
        <v>0</v>
      </c>
      <c r="AC52" s="64">
        <v>16</v>
      </c>
      <c r="AD52" s="68">
        <v>44</v>
      </c>
      <c r="AE52" s="68">
        <v>3</v>
      </c>
      <c r="AF52" s="30">
        <f t="shared" si="102"/>
        <v>228</v>
      </c>
      <c r="AG52" s="69">
        <f t="shared" si="103"/>
        <v>0.65476190476190477</v>
      </c>
      <c r="AH52" s="69">
        <f t="shared" si="104"/>
        <v>0</v>
      </c>
      <c r="AI52" s="69">
        <f t="shared" si="105"/>
        <v>0.17460317460317459</v>
      </c>
      <c r="AJ52" s="66">
        <v>50</v>
      </c>
      <c r="AK52" s="65">
        <v>1</v>
      </c>
      <c r="AL52" s="65">
        <v>12</v>
      </c>
      <c r="AM52" s="65">
        <v>0</v>
      </c>
      <c r="AN52" s="65">
        <v>0</v>
      </c>
      <c r="AO52" s="65">
        <v>3</v>
      </c>
      <c r="AP52" s="65">
        <v>0</v>
      </c>
      <c r="AQ52" s="30">
        <f t="shared" si="106"/>
        <v>16</v>
      </c>
      <c r="AR52" s="70">
        <f t="shared" si="107"/>
        <v>0.26</v>
      </c>
      <c r="AS52" s="71">
        <f t="shared" si="108"/>
        <v>0.02</v>
      </c>
      <c r="AT52" s="72">
        <f t="shared" si="109"/>
        <v>0.06</v>
      </c>
      <c r="AU52" s="10"/>
      <c r="AV52" s="44">
        <f t="shared" si="110"/>
        <v>512</v>
      </c>
      <c r="AW52" s="44">
        <f t="shared" si="111"/>
        <v>63</v>
      </c>
      <c r="AX52" s="44">
        <f t="shared" si="112"/>
        <v>293</v>
      </c>
      <c r="AY52" s="44">
        <f t="shared" si="113"/>
        <v>0</v>
      </c>
      <c r="AZ52" s="44">
        <f t="shared" si="114"/>
        <v>35</v>
      </c>
      <c r="BA52" s="44">
        <f t="shared" si="115"/>
        <v>78</v>
      </c>
      <c r="BB52" s="44">
        <f t="shared" si="116"/>
        <v>7</v>
      </c>
      <c r="BC52" s="43">
        <f t="shared" si="117"/>
        <v>476</v>
      </c>
      <c r="BD52" s="234">
        <f t="shared" si="118"/>
        <v>0.6953125</v>
      </c>
      <c r="BE52" s="235">
        <f t="shared" si="119"/>
        <v>0.123046875</v>
      </c>
      <c r="BF52" s="236">
        <f t="shared" si="120"/>
        <v>0.15234375</v>
      </c>
      <c r="BG52" s="22"/>
      <c r="BH52" s="22"/>
      <c r="BI52" s="22"/>
      <c r="BJ52" s="22"/>
      <c r="BK52" s="22"/>
      <c r="BL52" s="22"/>
      <c r="BM52" s="21"/>
      <c r="BN52" s="23"/>
      <c r="BO52" s="23"/>
      <c r="BP52" s="23"/>
      <c r="BQ52" s="10"/>
      <c r="BR52" s="11"/>
      <c r="BS52" s="12"/>
      <c r="BT52" s="12"/>
      <c r="BU52" s="12"/>
    </row>
    <row r="53" spans="1:73" s="19" customFormat="1" ht="21.95" customHeight="1" thickBot="1" x14ac:dyDescent="0.3">
      <c r="A53" s="398" t="s">
        <v>17</v>
      </c>
      <c r="B53" s="398"/>
      <c r="C53" s="73">
        <f t="shared" ref="C53:I53" si="123">SUM(C45:C52)</f>
        <v>31294</v>
      </c>
      <c r="D53" s="73">
        <f t="shared" si="123"/>
        <v>21264</v>
      </c>
      <c r="E53" s="73">
        <f t="shared" si="123"/>
        <v>7237</v>
      </c>
      <c r="F53" s="73">
        <f t="shared" si="123"/>
        <v>285</v>
      </c>
      <c r="G53" s="73">
        <f t="shared" si="123"/>
        <v>761</v>
      </c>
      <c r="H53" s="73">
        <f t="shared" si="123"/>
        <v>928</v>
      </c>
      <c r="I53" s="73">
        <f t="shared" si="123"/>
        <v>683</v>
      </c>
      <c r="J53" s="247">
        <f t="shared" si="121"/>
        <v>31158</v>
      </c>
      <c r="K53" s="113">
        <f>(D53+E53)/(C53)</f>
        <v>0.91074966447242278</v>
      </c>
      <c r="L53" s="113">
        <f>D53/(C53)</f>
        <v>0.67949127628299355</v>
      </c>
      <c r="M53" s="113">
        <f>H53/(C53)</f>
        <v>2.9654246820476769E-2</v>
      </c>
      <c r="N53" s="247">
        <f>SUM(N45:N52)</f>
        <v>34568</v>
      </c>
      <c r="O53" s="247">
        <f t="shared" ref="O53:T53" si="124">SUM(O44:O52)</f>
        <v>2</v>
      </c>
      <c r="P53" s="247">
        <f t="shared" si="124"/>
        <v>32457</v>
      </c>
      <c r="Q53" s="247">
        <f t="shared" si="124"/>
        <v>42</v>
      </c>
      <c r="R53" s="247">
        <f t="shared" si="124"/>
        <v>501</v>
      </c>
      <c r="S53" s="247">
        <f t="shared" si="124"/>
        <v>1046</v>
      </c>
      <c r="T53" s="247">
        <f t="shared" si="124"/>
        <v>484</v>
      </c>
      <c r="U53" s="247">
        <f t="shared" si="94"/>
        <v>34532</v>
      </c>
      <c r="V53" s="74">
        <f>(O53+P53)/(N53)</f>
        <v>0.93898981717195096</v>
      </c>
      <c r="W53" s="74">
        <f>O53/(N53)</f>
        <v>5.7856977551492712E-5</v>
      </c>
      <c r="X53" s="74">
        <f>S53/(N53)</f>
        <v>3.0259199259430686E-2</v>
      </c>
      <c r="Y53" s="247">
        <f>SUM(Y45:Y52)</f>
        <v>15491</v>
      </c>
      <c r="Z53" s="247">
        <f t="shared" ref="Z53:AE53" si="125">SUM(Z45:Z52)</f>
        <v>0</v>
      </c>
      <c r="AA53" s="247">
        <f t="shared" si="125"/>
        <v>14557</v>
      </c>
      <c r="AB53" s="247">
        <f t="shared" si="125"/>
        <v>5</v>
      </c>
      <c r="AC53" s="247">
        <f t="shared" si="125"/>
        <v>177</v>
      </c>
      <c r="AD53" s="247">
        <f t="shared" si="125"/>
        <v>419</v>
      </c>
      <c r="AE53" s="247">
        <f t="shared" si="125"/>
        <v>194</v>
      </c>
      <c r="AF53" s="247">
        <f t="shared" si="102"/>
        <v>15352</v>
      </c>
      <c r="AG53" s="75">
        <f>(Z53+AA53)/(Y53)</f>
        <v>0.9397069266025434</v>
      </c>
      <c r="AH53" s="75">
        <f>Z53/(Y53)</f>
        <v>0</v>
      </c>
      <c r="AI53" s="75">
        <f>AD53/(Y53)</f>
        <v>2.7047963333548513E-2</v>
      </c>
      <c r="AJ53" s="247">
        <f>SUM(AJ45:AJ52)</f>
        <v>2186</v>
      </c>
      <c r="AK53" s="247">
        <f t="shared" ref="AK53:AP53" si="126">SUM(AK45:AK52)</f>
        <v>624</v>
      </c>
      <c r="AL53" s="247">
        <f t="shared" si="126"/>
        <v>1057</v>
      </c>
      <c r="AM53" s="247">
        <f t="shared" si="126"/>
        <v>30</v>
      </c>
      <c r="AN53" s="247">
        <f t="shared" si="126"/>
        <v>79</v>
      </c>
      <c r="AO53" s="247">
        <f t="shared" si="126"/>
        <v>165</v>
      </c>
      <c r="AP53" s="247">
        <f t="shared" si="126"/>
        <v>124</v>
      </c>
      <c r="AQ53" s="247">
        <f t="shared" si="106"/>
        <v>2079</v>
      </c>
      <c r="AR53" s="76">
        <f>(AK53+AL53)/(AJ53)</f>
        <v>0.76898444647758468</v>
      </c>
      <c r="AS53" s="77">
        <f>AK53/(AJ53)</f>
        <v>0.28545288197621227</v>
      </c>
      <c r="AT53" s="78">
        <f>AO53/(AJ53)</f>
        <v>7.5480329368709978E-2</v>
      </c>
      <c r="AU53" s="142"/>
      <c r="AV53" s="247">
        <f>SUM(AV45:AV52)</f>
        <v>81353</v>
      </c>
      <c r="AW53" s="316">
        <f t="shared" ref="AW53:BB53" si="127">SUM(AW45:AW52)</f>
        <v>21266</v>
      </c>
      <c r="AX53" s="316">
        <f t="shared" si="127"/>
        <v>54251</v>
      </c>
      <c r="AY53" s="316">
        <f t="shared" si="127"/>
        <v>332</v>
      </c>
      <c r="AZ53" s="316">
        <f t="shared" si="127"/>
        <v>1439</v>
      </c>
      <c r="BA53" s="316">
        <f t="shared" si="127"/>
        <v>2393</v>
      </c>
      <c r="BB53" s="316">
        <f t="shared" si="127"/>
        <v>1361</v>
      </c>
      <c r="BC53" s="247">
        <f t="shared" ref="BC53" si="128">SUM(AW53:BB53)</f>
        <v>81042</v>
      </c>
      <c r="BD53" s="237">
        <f>(AW53+AX53)/(AV53)</f>
        <v>0.9282632478212236</v>
      </c>
      <c r="BE53" s="238">
        <f>AW53/(AV53)</f>
        <v>0.26140400476933856</v>
      </c>
      <c r="BF53" s="239">
        <f>BA53/(AV53)</f>
        <v>2.9415018499625089E-2</v>
      </c>
      <c r="BG53" s="7"/>
      <c r="BH53" s="7"/>
      <c r="BI53" s="7"/>
      <c r="BJ53" s="7"/>
      <c r="BK53" s="7"/>
      <c r="BL53" s="7"/>
      <c r="BM53" s="7"/>
      <c r="BN53" s="25"/>
      <c r="BO53" s="25"/>
      <c r="BP53" s="25"/>
      <c r="BQ53" s="374"/>
      <c r="BR53" s="374"/>
      <c r="BS53" s="241"/>
      <c r="BT53" s="241"/>
      <c r="BU53" s="241"/>
    </row>
    <row r="54" spans="1:73" ht="15.75" thickBot="1" x14ac:dyDescent="0.3"/>
    <row r="55" spans="1:73" ht="19.5" thickBot="1" x14ac:dyDescent="0.3">
      <c r="A55" s="394" t="s">
        <v>17</v>
      </c>
      <c r="B55" s="394"/>
      <c r="C55" s="395" t="s">
        <v>2</v>
      </c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403" t="s">
        <v>14</v>
      </c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7" t="s">
        <v>25</v>
      </c>
      <c r="Z55" s="407"/>
      <c r="AA55" s="407"/>
      <c r="AB55" s="407"/>
      <c r="AC55" s="407"/>
      <c r="AD55" s="407"/>
      <c r="AE55" s="407"/>
      <c r="AF55" s="407"/>
      <c r="AG55" s="407"/>
      <c r="AH55" s="407"/>
      <c r="AI55" s="407"/>
      <c r="AJ55" s="409" t="s">
        <v>15</v>
      </c>
      <c r="AK55" s="409"/>
      <c r="AL55" s="409"/>
      <c r="AM55" s="409"/>
      <c r="AN55" s="409"/>
      <c r="AO55" s="409"/>
      <c r="AP55" s="409"/>
      <c r="AQ55" s="409"/>
      <c r="AR55" s="409"/>
      <c r="AS55" s="409"/>
      <c r="AT55" s="409"/>
      <c r="AU55" s="139"/>
      <c r="AV55" s="410" t="s">
        <v>73</v>
      </c>
      <c r="AW55" s="410"/>
      <c r="AX55" s="410"/>
      <c r="AY55" s="410"/>
      <c r="AZ55" s="410"/>
      <c r="BA55" s="410"/>
      <c r="BB55" s="410"/>
      <c r="BC55" s="410"/>
      <c r="BD55" s="410"/>
      <c r="BE55" s="410"/>
      <c r="BF55" s="410"/>
    </row>
    <row r="56" spans="1:73" ht="16.5" customHeight="1" thickBot="1" x14ac:dyDescent="0.3">
      <c r="A56" s="398" t="s">
        <v>74</v>
      </c>
      <c r="B56" s="398"/>
      <c r="C56" s="396" t="s">
        <v>3</v>
      </c>
      <c r="D56" s="399" t="s">
        <v>4</v>
      </c>
      <c r="E56" s="399"/>
      <c r="F56" s="399"/>
      <c r="G56" s="399"/>
      <c r="H56" s="399"/>
      <c r="I56" s="399"/>
      <c r="J56" s="399"/>
      <c r="K56" s="396" t="s">
        <v>11</v>
      </c>
      <c r="L56" s="396" t="s">
        <v>12</v>
      </c>
      <c r="M56" s="397" t="s">
        <v>13</v>
      </c>
      <c r="N56" s="380" t="s">
        <v>3</v>
      </c>
      <c r="O56" s="377" t="s">
        <v>4</v>
      </c>
      <c r="P56" s="377"/>
      <c r="Q56" s="377"/>
      <c r="R56" s="377"/>
      <c r="S56" s="377"/>
      <c r="T56" s="377"/>
      <c r="U56" s="377"/>
      <c r="V56" s="380" t="s">
        <v>11</v>
      </c>
      <c r="W56" s="380" t="s">
        <v>12</v>
      </c>
      <c r="X56" s="381" t="s">
        <v>13</v>
      </c>
      <c r="Y56" s="378" t="s">
        <v>3</v>
      </c>
      <c r="Z56" s="385" t="s">
        <v>26</v>
      </c>
      <c r="AA56" s="385"/>
      <c r="AB56" s="385"/>
      <c r="AC56" s="385"/>
      <c r="AD56" s="385"/>
      <c r="AE56" s="385"/>
      <c r="AF56" s="385"/>
      <c r="AG56" s="378" t="s">
        <v>11</v>
      </c>
      <c r="AH56" s="378" t="s">
        <v>12</v>
      </c>
      <c r="AI56" s="379" t="s">
        <v>13</v>
      </c>
      <c r="AJ56" s="383" t="s">
        <v>3</v>
      </c>
      <c r="AK56" s="392" t="s">
        <v>4</v>
      </c>
      <c r="AL56" s="392"/>
      <c r="AM56" s="392"/>
      <c r="AN56" s="392"/>
      <c r="AO56" s="392"/>
      <c r="AP56" s="392"/>
      <c r="AQ56" s="392"/>
      <c r="AR56" s="383" t="s">
        <v>11</v>
      </c>
      <c r="AS56" s="383" t="s">
        <v>12</v>
      </c>
      <c r="AT56" s="384" t="s">
        <v>13</v>
      </c>
      <c r="AU56" s="139"/>
      <c r="AV56" s="382" t="s">
        <v>3</v>
      </c>
      <c r="AW56" s="386" t="s">
        <v>4</v>
      </c>
      <c r="AX56" s="386"/>
      <c r="AY56" s="386"/>
      <c r="AZ56" s="386"/>
      <c r="BA56" s="386"/>
      <c r="BB56" s="386"/>
      <c r="BC56" s="386"/>
      <c r="BD56" s="382" t="s">
        <v>11</v>
      </c>
      <c r="BE56" s="382" t="s">
        <v>12</v>
      </c>
      <c r="BF56" s="393" t="s">
        <v>13</v>
      </c>
    </row>
    <row r="57" spans="1:73" ht="39" thickBot="1" x14ac:dyDescent="0.3">
      <c r="A57" s="153" t="s">
        <v>1</v>
      </c>
      <c r="B57" s="153" t="s">
        <v>16</v>
      </c>
      <c r="C57" s="404"/>
      <c r="D57" s="151" t="s">
        <v>5</v>
      </c>
      <c r="E57" s="151" t="s">
        <v>6</v>
      </c>
      <c r="F57" s="151" t="s">
        <v>7</v>
      </c>
      <c r="G57" s="33" t="s">
        <v>8</v>
      </c>
      <c r="H57" s="151" t="s">
        <v>9</v>
      </c>
      <c r="I57" s="151" t="s">
        <v>10</v>
      </c>
      <c r="J57" s="210" t="s">
        <v>0</v>
      </c>
      <c r="K57" s="396"/>
      <c r="L57" s="396"/>
      <c r="M57" s="397"/>
      <c r="N57" s="405"/>
      <c r="O57" s="205" t="s">
        <v>5</v>
      </c>
      <c r="P57" s="205" t="s">
        <v>6</v>
      </c>
      <c r="Q57" s="205" t="s">
        <v>7</v>
      </c>
      <c r="R57" s="206" t="s">
        <v>8</v>
      </c>
      <c r="S57" s="205" t="s">
        <v>9</v>
      </c>
      <c r="T57" s="205" t="s">
        <v>10</v>
      </c>
      <c r="U57" s="152" t="s">
        <v>0</v>
      </c>
      <c r="V57" s="380"/>
      <c r="W57" s="380"/>
      <c r="X57" s="381"/>
      <c r="Y57" s="408"/>
      <c r="Z57" s="215" t="s">
        <v>5</v>
      </c>
      <c r="AA57" s="215" t="s">
        <v>6</v>
      </c>
      <c r="AB57" s="215" t="s">
        <v>7</v>
      </c>
      <c r="AC57" s="216" t="s">
        <v>8</v>
      </c>
      <c r="AD57" s="215" t="s">
        <v>9</v>
      </c>
      <c r="AE57" s="215" t="s">
        <v>10</v>
      </c>
      <c r="AF57" s="215" t="s">
        <v>0</v>
      </c>
      <c r="AG57" s="378"/>
      <c r="AH57" s="378"/>
      <c r="AI57" s="379"/>
      <c r="AJ57" s="406"/>
      <c r="AK57" s="223" t="s">
        <v>5</v>
      </c>
      <c r="AL57" s="223" t="s">
        <v>6</v>
      </c>
      <c r="AM57" s="223" t="s">
        <v>7</v>
      </c>
      <c r="AN57" s="224" t="s">
        <v>8</v>
      </c>
      <c r="AO57" s="223" t="s">
        <v>9</v>
      </c>
      <c r="AP57" s="223" t="s">
        <v>10</v>
      </c>
      <c r="AQ57" s="223" t="s">
        <v>0</v>
      </c>
      <c r="AR57" s="383"/>
      <c r="AS57" s="383"/>
      <c r="AT57" s="384"/>
      <c r="AU57" s="3"/>
      <c r="AV57" s="411"/>
      <c r="AW57" s="199" t="s">
        <v>5</v>
      </c>
      <c r="AX57" s="199" t="s">
        <v>6</v>
      </c>
      <c r="AY57" s="199" t="s">
        <v>7</v>
      </c>
      <c r="AZ57" s="227" t="s">
        <v>8</v>
      </c>
      <c r="BA57" s="199" t="s">
        <v>9</v>
      </c>
      <c r="BB57" s="199" t="s">
        <v>10</v>
      </c>
      <c r="BC57" s="199" t="s">
        <v>0</v>
      </c>
      <c r="BD57" s="382"/>
      <c r="BE57" s="382"/>
      <c r="BF57" s="393"/>
    </row>
    <row r="58" spans="1:73" ht="16.5" thickBot="1" x14ac:dyDescent="0.3">
      <c r="A58" s="39">
        <v>1</v>
      </c>
      <c r="B58" s="200" t="s">
        <v>18</v>
      </c>
      <c r="C58" s="204">
        <f t="shared" ref="C58:H58" si="129">C4+C18+C32+C45</f>
        <v>1936</v>
      </c>
      <c r="D58" s="204">
        <f t="shared" si="129"/>
        <v>1756</v>
      </c>
      <c r="E58" s="204">
        <f t="shared" si="129"/>
        <v>74</v>
      </c>
      <c r="F58" s="204">
        <f t="shared" si="129"/>
        <v>20</v>
      </c>
      <c r="G58" s="204">
        <f t="shared" si="129"/>
        <v>61</v>
      </c>
      <c r="H58" s="204">
        <f t="shared" si="129"/>
        <v>7</v>
      </c>
      <c r="I58" s="204">
        <f>I4+I18+I32+I45</f>
        <v>19</v>
      </c>
      <c r="J58" s="211">
        <f>SUM(D58:I58)</f>
        <v>1937</v>
      </c>
      <c r="K58" s="209">
        <f>(D58+E58)/(C58)</f>
        <v>0.94524793388429751</v>
      </c>
      <c r="L58" s="113">
        <f>D58/(C58)</f>
        <v>0.90702479338842978</v>
      </c>
      <c r="M58" s="113">
        <f>H58/(C58)</f>
        <v>3.6157024793388431E-3</v>
      </c>
      <c r="N58" s="208">
        <f>N4+N18+N32+N45</f>
        <v>2195</v>
      </c>
      <c r="O58" s="208">
        <f t="shared" ref="O58:U58" si="130">O4+O18+O32+O45</f>
        <v>0</v>
      </c>
      <c r="P58" s="208">
        <f t="shared" si="130"/>
        <v>2052</v>
      </c>
      <c r="Q58" s="208">
        <f t="shared" si="130"/>
        <v>3</v>
      </c>
      <c r="R58" s="208">
        <f t="shared" si="130"/>
        <v>105</v>
      </c>
      <c r="S58" s="208">
        <f t="shared" si="130"/>
        <v>11</v>
      </c>
      <c r="T58" s="208">
        <f t="shared" si="130"/>
        <v>24</v>
      </c>
      <c r="U58" s="207">
        <f t="shared" si="130"/>
        <v>2195</v>
      </c>
      <c r="V58" s="45">
        <f>(O58+P58)/(N58)</f>
        <v>0.93485193621867879</v>
      </c>
      <c r="W58" s="45">
        <f>O58/(N58)</f>
        <v>0</v>
      </c>
      <c r="X58" s="45">
        <f>S58/(N58)</f>
        <v>5.0113895216400911E-3</v>
      </c>
      <c r="Y58" s="207">
        <f>Y4+Y18+Y32+Y45</f>
        <v>1546</v>
      </c>
      <c r="Z58" s="208">
        <f t="shared" ref="Z58:AE58" si="131">Z4+Z18+Z32+Z45</f>
        <v>0</v>
      </c>
      <c r="AA58" s="208">
        <f t="shared" si="131"/>
        <v>1430</v>
      </c>
      <c r="AB58" s="208">
        <f t="shared" si="131"/>
        <v>2</v>
      </c>
      <c r="AC58" s="208">
        <f t="shared" si="131"/>
        <v>78</v>
      </c>
      <c r="AD58" s="208">
        <f t="shared" si="131"/>
        <v>7</v>
      </c>
      <c r="AE58" s="208">
        <f t="shared" si="131"/>
        <v>29</v>
      </c>
      <c r="AF58" s="208">
        <f>SUM(Z58:AE58)</f>
        <v>1546</v>
      </c>
      <c r="AG58" s="212">
        <f>(Z58+AA58)/(Y58)</f>
        <v>0.92496765847347995</v>
      </c>
      <c r="AH58" s="46">
        <f>Z58/(Y58)</f>
        <v>0</v>
      </c>
      <c r="AI58" s="46">
        <f>AD58/(Y58)</f>
        <v>4.5278137128072441E-3</v>
      </c>
      <c r="AJ58" s="225">
        <f>AJ4+AJ18+AJ32+AJ45</f>
        <v>163</v>
      </c>
      <c r="AK58" s="225">
        <f t="shared" ref="AK58:AP58" si="132">AK4+AK18+AK32+AK45</f>
        <v>27</v>
      </c>
      <c r="AL58" s="225">
        <f>AL4+AL18+AL32+AL45</f>
        <v>125</v>
      </c>
      <c r="AM58" s="225">
        <f>AM4+AM18+AM32+AM45</f>
        <v>3</v>
      </c>
      <c r="AN58" s="225">
        <f t="shared" si="132"/>
        <v>5</v>
      </c>
      <c r="AO58" s="225">
        <f t="shared" si="132"/>
        <v>0</v>
      </c>
      <c r="AP58" s="225">
        <f t="shared" si="132"/>
        <v>3</v>
      </c>
      <c r="AQ58" s="225">
        <f>SUM(AK58:AP58)</f>
        <v>163</v>
      </c>
      <c r="AR58" s="220">
        <f>(AK58+AL58)/(AJ58)</f>
        <v>0.93251533742331283</v>
      </c>
      <c r="AS58" s="48">
        <f>AK58/(AJ58)</f>
        <v>0.16564417177914109</v>
      </c>
      <c r="AT58" s="49">
        <f>AO58/(AJ58)</f>
        <v>0</v>
      </c>
      <c r="AU58" s="22"/>
      <c r="AV58" s="225">
        <f t="shared" ref="AV58:BB58" si="133">SUM(C58,N58,Y58)</f>
        <v>5677</v>
      </c>
      <c r="AW58" s="225">
        <f t="shared" si="133"/>
        <v>1756</v>
      </c>
      <c r="AX58" s="225">
        <f t="shared" si="133"/>
        <v>3556</v>
      </c>
      <c r="AY58" s="225">
        <f t="shared" si="133"/>
        <v>25</v>
      </c>
      <c r="AZ58" s="225">
        <f t="shared" si="133"/>
        <v>244</v>
      </c>
      <c r="BA58" s="225">
        <f t="shared" si="133"/>
        <v>25</v>
      </c>
      <c r="BB58" s="225">
        <f t="shared" si="133"/>
        <v>72</v>
      </c>
      <c r="BC58" s="225">
        <f>SUM(AW58:BB58)</f>
        <v>5678</v>
      </c>
      <c r="BD58" s="226">
        <f>(AW58+AX58)/(AV58)</f>
        <v>0.93570547824555228</v>
      </c>
      <c r="BE58" s="160">
        <f>AW58/(AV58)</f>
        <v>0.30931830192002818</v>
      </c>
      <c r="BF58" s="161">
        <f>BA58/(AV58)</f>
        <v>4.4037343667429982E-3</v>
      </c>
    </row>
    <row r="59" spans="1:73" ht="16.5" thickBot="1" x14ac:dyDescent="0.3">
      <c r="A59" s="50">
        <v>2</v>
      </c>
      <c r="B59" s="201" t="s">
        <v>19</v>
      </c>
      <c r="C59" s="204">
        <f t="shared" ref="C59:C65" si="134">C5+C19+C33+C46</f>
        <v>3973</v>
      </c>
      <c r="D59" s="204">
        <f t="shared" ref="D59:E62" si="135">D5+D19+D33+D46</f>
        <v>2567</v>
      </c>
      <c r="E59" s="204">
        <f>E5+E19+E33+E46</f>
        <v>766</v>
      </c>
      <c r="F59" s="204">
        <f t="shared" ref="F59:I65" si="136">F5+F19+F33+F46</f>
        <v>49</v>
      </c>
      <c r="G59" s="204">
        <f t="shared" si="136"/>
        <v>108</v>
      </c>
      <c r="H59" s="204">
        <f t="shared" si="136"/>
        <v>339</v>
      </c>
      <c r="I59" s="204">
        <f t="shared" si="136"/>
        <v>144</v>
      </c>
      <c r="J59" s="211">
        <f t="shared" ref="J59:J65" si="137">SUM(D59:I59)</f>
        <v>3973</v>
      </c>
      <c r="K59" s="209">
        <f t="shared" ref="K59:K65" si="138">(D59+E59)/(C59)</f>
        <v>0.8389126604580921</v>
      </c>
      <c r="L59" s="113">
        <f t="shared" ref="L59:L65" si="139">D59/(C59)</f>
        <v>0.64611125094387112</v>
      </c>
      <c r="M59" s="113">
        <f t="shared" ref="M59:M65" si="140">H59/(C59)</f>
        <v>8.5325950163604336E-2</v>
      </c>
      <c r="N59" s="208">
        <f t="shared" ref="N59:U65" si="141">N5+N19+N33+N46</f>
        <v>3646</v>
      </c>
      <c r="O59" s="208">
        <f t="shared" si="141"/>
        <v>21</v>
      </c>
      <c r="P59" s="208">
        <f t="shared" si="141"/>
        <v>3068</v>
      </c>
      <c r="Q59" s="208">
        <f t="shared" si="141"/>
        <v>5</v>
      </c>
      <c r="R59" s="208">
        <f t="shared" si="141"/>
        <v>64</v>
      </c>
      <c r="S59" s="208">
        <f t="shared" si="141"/>
        <v>347</v>
      </c>
      <c r="T59" s="208">
        <f t="shared" si="141"/>
        <v>141</v>
      </c>
      <c r="U59" s="207">
        <f t="shared" si="141"/>
        <v>3646</v>
      </c>
      <c r="V59" s="55">
        <f t="shared" ref="V59:V65" si="142">(O59+P59)/(N59)</f>
        <v>0.84722984092155784</v>
      </c>
      <c r="W59" s="55">
        <f t="shared" ref="W59:W65" si="143">O59/(N59)</f>
        <v>5.75973669775096E-3</v>
      </c>
      <c r="X59" s="55">
        <f t="shared" ref="X59:X65" si="144">S59/(N59)</f>
        <v>9.5172792100932532E-2</v>
      </c>
      <c r="Y59" s="207">
        <f t="shared" ref="Y59:Y65" si="145">Y5+Y19+Y33+Y46</f>
        <v>2517</v>
      </c>
      <c r="Z59" s="208">
        <f t="shared" ref="Z59:AE65" si="146">Z5+Z19+Z33+Z46</f>
        <v>0</v>
      </c>
      <c r="AA59" s="208">
        <f t="shared" si="146"/>
        <v>2168</v>
      </c>
      <c r="AB59" s="208">
        <f t="shared" si="146"/>
        <v>0</v>
      </c>
      <c r="AC59" s="208">
        <f t="shared" si="146"/>
        <v>37</v>
      </c>
      <c r="AD59" s="208">
        <f t="shared" si="146"/>
        <v>267</v>
      </c>
      <c r="AE59" s="208">
        <f t="shared" si="146"/>
        <v>45</v>
      </c>
      <c r="AF59" s="208">
        <f t="shared" ref="AF59:AF65" si="147">SUM(Z59:AE59)</f>
        <v>2517</v>
      </c>
      <c r="AG59" s="213">
        <f t="shared" ref="AG59:AG65" si="148">(Z59+AA59)/(Y59)</f>
        <v>0.86134286849423913</v>
      </c>
      <c r="AH59" s="57">
        <f t="shared" ref="AH59:AH65" si="149">Z59/(Y59)</f>
        <v>0</v>
      </c>
      <c r="AI59" s="57">
        <f t="shared" ref="AI59:AI65" si="150">AD59/(Y59)</f>
        <v>0.10607866507747318</v>
      </c>
      <c r="AJ59" s="225">
        <f t="shared" ref="AJ59:AP65" si="151">AJ5+AJ19+AJ33+AJ46</f>
        <v>323</v>
      </c>
      <c r="AK59" s="225">
        <f t="shared" si="151"/>
        <v>72</v>
      </c>
      <c r="AL59" s="225">
        <f t="shared" si="151"/>
        <v>120</v>
      </c>
      <c r="AM59" s="225">
        <f t="shared" si="151"/>
        <v>7</v>
      </c>
      <c r="AN59" s="225">
        <f t="shared" si="151"/>
        <v>18</v>
      </c>
      <c r="AO59" s="225">
        <f t="shared" si="151"/>
        <v>75</v>
      </c>
      <c r="AP59" s="225">
        <f t="shared" si="151"/>
        <v>31</v>
      </c>
      <c r="AQ59" s="225">
        <f t="shared" ref="AQ59:AQ65" si="152">SUM(AK59:AP59)</f>
        <v>323</v>
      </c>
      <c r="AR59" s="221">
        <f t="shared" ref="AR59:AR65" si="153">(AK59+AL59)/(AJ59)</f>
        <v>0.59442724458204332</v>
      </c>
      <c r="AS59" s="59">
        <f t="shared" ref="AS59:AS65" si="154">AK59/(AJ59)</f>
        <v>0.22291021671826625</v>
      </c>
      <c r="AT59" s="60">
        <f t="shared" ref="AT59:AT65" si="155">AO59/(AJ59)</f>
        <v>0.23219814241486067</v>
      </c>
      <c r="AU59" s="22"/>
      <c r="AV59" s="225">
        <f t="shared" ref="AV59:AV65" si="156">SUM(C59,N59,Y59,AJ59)</f>
        <v>10459</v>
      </c>
      <c r="AW59" s="225">
        <f t="shared" ref="AW59:AW65" si="157">SUM(D59,O59,Z59)</f>
        <v>2588</v>
      </c>
      <c r="AX59" s="225">
        <f t="shared" ref="AX59:AX65" si="158">SUM(E59,P59,AA59)</f>
        <v>6002</v>
      </c>
      <c r="AY59" s="225">
        <f t="shared" ref="AY59:AY65" si="159">SUM(F59,Q59,AB59)</f>
        <v>54</v>
      </c>
      <c r="AZ59" s="225">
        <f t="shared" ref="AZ59:AZ65" si="160">SUM(G59,R59,AC59)</f>
        <v>209</v>
      </c>
      <c r="BA59" s="225">
        <f t="shared" ref="BA59:BA65" si="161">SUM(H59,S59,AD59)</f>
        <v>953</v>
      </c>
      <c r="BB59" s="225">
        <f t="shared" ref="BB59:BB65" si="162">SUM(I59,T59,AE59)</f>
        <v>330</v>
      </c>
      <c r="BC59" s="225">
        <f t="shared" ref="BC59:BC65" si="163">SUM(AW59:BB59)</f>
        <v>10136</v>
      </c>
      <c r="BD59" s="226">
        <f t="shared" ref="BD59:BD66" si="164">(AW59+AX59)/(AV59)</f>
        <v>0.82130222774643846</v>
      </c>
      <c r="BE59" s="160">
        <f t="shared" ref="BE59:BE65" si="165">AW59/(AV59)</f>
        <v>0.24744239411033558</v>
      </c>
      <c r="BF59" s="161">
        <f t="shared" ref="BF59:BF65" si="166">BA59/(AV59)</f>
        <v>9.1117697676642129E-2</v>
      </c>
    </row>
    <row r="60" spans="1:73" ht="16.5" thickBot="1" x14ac:dyDescent="0.3">
      <c r="A60" s="50">
        <v>3</v>
      </c>
      <c r="B60" s="201" t="s">
        <v>20</v>
      </c>
      <c r="C60" s="204">
        <f t="shared" si="134"/>
        <v>1271</v>
      </c>
      <c r="D60" s="204">
        <f t="shared" si="135"/>
        <v>1049</v>
      </c>
      <c r="E60" s="204">
        <f>E6+E20+E34+E47</f>
        <v>70</v>
      </c>
      <c r="F60" s="204">
        <f t="shared" si="136"/>
        <v>33</v>
      </c>
      <c r="G60" s="204">
        <f t="shared" si="136"/>
        <v>38</v>
      </c>
      <c r="H60" s="204">
        <f t="shared" si="136"/>
        <v>63</v>
      </c>
      <c r="I60" s="204">
        <f t="shared" si="136"/>
        <v>17</v>
      </c>
      <c r="J60" s="211">
        <f t="shared" si="137"/>
        <v>1270</v>
      </c>
      <c r="K60" s="209">
        <f t="shared" si="138"/>
        <v>0.88040912667191185</v>
      </c>
      <c r="L60" s="113">
        <f t="shared" si="139"/>
        <v>0.82533438237608181</v>
      </c>
      <c r="M60" s="113">
        <f t="shared" si="140"/>
        <v>4.956726986624705E-2</v>
      </c>
      <c r="N60" s="208">
        <f t="shared" si="141"/>
        <v>1445</v>
      </c>
      <c r="O60" s="208">
        <f t="shared" si="141"/>
        <v>0</v>
      </c>
      <c r="P60" s="208">
        <f t="shared" si="141"/>
        <v>1401</v>
      </c>
      <c r="Q60" s="208">
        <f t="shared" si="141"/>
        <v>3</v>
      </c>
      <c r="R60" s="208">
        <f t="shared" si="141"/>
        <v>10</v>
      </c>
      <c r="S60" s="208">
        <f t="shared" si="141"/>
        <v>20</v>
      </c>
      <c r="T60" s="208">
        <f t="shared" si="141"/>
        <v>11</v>
      </c>
      <c r="U60" s="207">
        <f t="shared" si="141"/>
        <v>1445</v>
      </c>
      <c r="V60" s="55">
        <f t="shared" si="142"/>
        <v>0.9695501730103806</v>
      </c>
      <c r="W60" s="55">
        <f t="shared" si="143"/>
        <v>0</v>
      </c>
      <c r="X60" s="55">
        <f t="shared" si="144"/>
        <v>1.384083044982699E-2</v>
      </c>
      <c r="Y60" s="207">
        <f t="shared" si="145"/>
        <v>1390</v>
      </c>
      <c r="Z60" s="208">
        <f t="shared" si="146"/>
        <v>0</v>
      </c>
      <c r="AA60" s="208">
        <f t="shared" si="146"/>
        <v>1211</v>
      </c>
      <c r="AB60" s="208">
        <f t="shared" si="146"/>
        <v>0</v>
      </c>
      <c r="AC60" s="208">
        <f t="shared" si="146"/>
        <v>12</v>
      </c>
      <c r="AD60" s="208">
        <f t="shared" si="146"/>
        <v>26</v>
      </c>
      <c r="AE60" s="208">
        <f t="shared" si="146"/>
        <v>1</v>
      </c>
      <c r="AF60" s="208">
        <f t="shared" si="147"/>
        <v>1250</v>
      </c>
      <c r="AG60" s="213">
        <f t="shared" si="148"/>
        <v>0.87122302158273379</v>
      </c>
      <c r="AH60" s="57">
        <f t="shared" si="149"/>
        <v>0</v>
      </c>
      <c r="AI60" s="57">
        <f t="shared" si="150"/>
        <v>1.870503597122302E-2</v>
      </c>
      <c r="AJ60" s="225">
        <f t="shared" si="151"/>
        <v>232</v>
      </c>
      <c r="AK60" s="225">
        <f t="shared" si="151"/>
        <v>5</v>
      </c>
      <c r="AL60" s="225">
        <f t="shared" si="151"/>
        <v>215</v>
      </c>
      <c r="AM60" s="225">
        <f t="shared" si="151"/>
        <v>5</v>
      </c>
      <c r="AN60" s="225">
        <f t="shared" si="151"/>
        <v>2</v>
      </c>
      <c r="AO60" s="225">
        <f t="shared" si="151"/>
        <v>2</v>
      </c>
      <c r="AP60" s="225">
        <f t="shared" si="151"/>
        <v>3</v>
      </c>
      <c r="AQ60" s="225">
        <f t="shared" si="152"/>
        <v>232</v>
      </c>
      <c r="AR60" s="221">
        <f t="shared" si="153"/>
        <v>0.94827586206896552</v>
      </c>
      <c r="AS60" s="59">
        <f t="shared" si="154"/>
        <v>2.1551724137931036E-2</v>
      </c>
      <c r="AT60" s="60">
        <f t="shared" si="155"/>
        <v>8.6206896551724137E-3</v>
      </c>
      <c r="AU60" s="22"/>
      <c r="AV60" s="225">
        <f t="shared" si="156"/>
        <v>4338</v>
      </c>
      <c r="AW60" s="225">
        <f t="shared" si="157"/>
        <v>1049</v>
      </c>
      <c r="AX60" s="225">
        <f t="shared" si="158"/>
        <v>2682</v>
      </c>
      <c r="AY60" s="225">
        <f t="shared" si="159"/>
        <v>36</v>
      </c>
      <c r="AZ60" s="225">
        <f t="shared" si="160"/>
        <v>60</v>
      </c>
      <c r="BA60" s="225">
        <f t="shared" si="161"/>
        <v>109</v>
      </c>
      <c r="BB60" s="225">
        <f t="shared" si="162"/>
        <v>29</v>
      </c>
      <c r="BC60" s="225">
        <f t="shared" si="163"/>
        <v>3965</v>
      </c>
      <c r="BD60" s="226">
        <f t="shared" si="164"/>
        <v>0.86007376671277092</v>
      </c>
      <c r="BE60" s="160">
        <f t="shared" si="165"/>
        <v>0.24181650530198248</v>
      </c>
      <c r="BF60" s="161">
        <f t="shared" si="166"/>
        <v>2.512678653757492E-2</v>
      </c>
    </row>
    <row r="61" spans="1:73" ht="16.5" thickBot="1" x14ac:dyDescent="0.3">
      <c r="A61" s="50">
        <v>4</v>
      </c>
      <c r="B61" s="201" t="s">
        <v>21</v>
      </c>
      <c r="C61" s="204">
        <f t="shared" si="134"/>
        <v>237</v>
      </c>
      <c r="D61" s="204">
        <f t="shared" si="135"/>
        <v>221</v>
      </c>
      <c r="E61" s="204">
        <f>E7+E21+E35+E48</f>
        <v>10</v>
      </c>
      <c r="F61" s="204">
        <f t="shared" si="136"/>
        <v>2</v>
      </c>
      <c r="G61" s="204">
        <f t="shared" si="136"/>
        <v>4</v>
      </c>
      <c r="H61" s="204">
        <f t="shared" si="136"/>
        <v>0</v>
      </c>
      <c r="I61" s="204">
        <f t="shared" si="136"/>
        <v>1</v>
      </c>
      <c r="J61" s="211">
        <f t="shared" si="137"/>
        <v>238</v>
      </c>
      <c r="K61" s="209">
        <f t="shared" si="138"/>
        <v>0.97468354430379744</v>
      </c>
      <c r="L61" s="113">
        <f t="shared" si="139"/>
        <v>0.9324894514767933</v>
      </c>
      <c r="M61" s="113">
        <f t="shared" si="140"/>
        <v>0</v>
      </c>
      <c r="N61" s="208">
        <f t="shared" si="141"/>
        <v>1929</v>
      </c>
      <c r="O61" s="208">
        <f t="shared" si="141"/>
        <v>102</v>
      </c>
      <c r="P61" s="208">
        <f t="shared" si="141"/>
        <v>1774</v>
      </c>
      <c r="Q61" s="208">
        <f t="shared" si="141"/>
        <v>1</v>
      </c>
      <c r="R61" s="208">
        <f t="shared" si="141"/>
        <v>7</v>
      </c>
      <c r="S61" s="208">
        <f t="shared" si="141"/>
        <v>38</v>
      </c>
      <c r="T61" s="208">
        <f t="shared" si="141"/>
        <v>7</v>
      </c>
      <c r="U61" s="207">
        <f t="shared" si="141"/>
        <v>1929</v>
      </c>
      <c r="V61" s="55">
        <f t="shared" si="142"/>
        <v>0.97252462415759466</v>
      </c>
      <c r="W61" s="55">
        <f t="shared" si="143"/>
        <v>5.2877138413685847E-2</v>
      </c>
      <c r="X61" s="55">
        <f t="shared" si="144"/>
        <v>1.9699326075686883E-2</v>
      </c>
      <c r="Y61" s="207">
        <f t="shared" si="145"/>
        <v>733</v>
      </c>
      <c r="Z61" s="208">
        <f t="shared" si="146"/>
        <v>0</v>
      </c>
      <c r="AA61" s="208">
        <f t="shared" si="146"/>
        <v>714</v>
      </c>
      <c r="AB61" s="208">
        <f t="shared" si="146"/>
        <v>1</v>
      </c>
      <c r="AC61" s="208">
        <f t="shared" si="146"/>
        <v>2</v>
      </c>
      <c r="AD61" s="208">
        <f t="shared" si="146"/>
        <v>13</v>
      </c>
      <c r="AE61" s="208">
        <f t="shared" si="146"/>
        <v>2</v>
      </c>
      <c r="AF61" s="208">
        <f t="shared" si="147"/>
        <v>732</v>
      </c>
      <c r="AG61" s="213">
        <f t="shared" si="148"/>
        <v>0.97407912687585263</v>
      </c>
      <c r="AH61" s="57">
        <f t="shared" si="149"/>
        <v>0</v>
      </c>
      <c r="AI61" s="57">
        <f t="shared" si="150"/>
        <v>1.7735334242837655E-2</v>
      </c>
      <c r="AJ61" s="225">
        <f t="shared" si="151"/>
        <v>63</v>
      </c>
      <c r="AK61" s="225">
        <f t="shared" si="151"/>
        <v>3</v>
      </c>
      <c r="AL61" s="225">
        <f>AL7+AL21+AL35+AL48</f>
        <v>60</v>
      </c>
      <c r="AM61" s="225">
        <f t="shared" si="151"/>
        <v>0</v>
      </c>
      <c r="AN61" s="225">
        <f t="shared" si="151"/>
        <v>0</v>
      </c>
      <c r="AO61" s="225">
        <f t="shared" si="151"/>
        <v>0</v>
      </c>
      <c r="AP61" s="225">
        <f t="shared" si="151"/>
        <v>0</v>
      </c>
      <c r="AQ61" s="225">
        <f t="shared" si="152"/>
        <v>63</v>
      </c>
      <c r="AR61" s="221">
        <f t="shared" si="153"/>
        <v>1</v>
      </c>
      <c r="AS61" s="59">
        <f t="shared" si="154"/>
        <v>4.7619047619047616E-2</v>
      </c>
      <c r="AT61" s="60">
        <f t="shared" si="155"/>
        <v>0</v>
      </c>
      <c r="AU61" s="22"/>
      <c r="AV61" s="225">
        <f t="shared" si="156"/>
        <v>2962</v>
      </c>
      <c r="AW61" s="225">
        <f t="shared" si="157"/>
        <v>323</v>
      </c>
      <c r="AX61" s="225">
        <f t="shared" si="158"/>
        <v>2498</v>
      </c>
      <c r="AY61" s="225">
        <f t="shared" si="159"/>
        <v>4</v>
      </c>
      <c r="AZ61" s="225">
        <f t="shared" si="160"/>
        <v>13</v>
      </c>
      <c r="BA61" s="225">
        <f t="shared" si="161"/>
        <v>51</v>
      </c>
      <c r="BB61" s="225">
        <f t="shared" si="162"/>
        <v>10</v>
      </c>
      <c r="BC61" s="225">
        <f t="shared" si="163"/>
        <v>2899</v>
      </c>
      <c r="BD61" s="226">
        <f t="shared" si="164"/>
        <v>0.95239702903443624</v>
      </c>
      <c r="BE61" s="160">
        <f t="shared" si="165"/>
        <v>0.10904794058068873</v>
      </c>
      <c r="BF61" s="161">
        <f t="shared" si="166"/>
        <v>1.7218095881161376E-2</v>
      </c>
    </row>
    <row r="62" spans="1:73" ht="16.5" thickBot="1" x14ac:dyDescent="0.3">
      <c r="A62" s="50">
        <v>5</v>
      </c>
      <c r="B62" s="202" t="s">
        <v>71</v>
      </c>
      <c r="C62" s="204">
        <f t="shared" si="134"/>
        <v>14437</v>
      </c>
      <c r="D62" s="204">
        <f t="shared" si="135"/>
        <v>11091</v>
      </c>
      <c r="E62" s="204">
        <f t="shared" si="135"/>
        <v>2296</v>
      </c>
      <c r="F62" s="204">
        <f t="shared" si="136"/>
        <v>192</v>
      </c>
      <c r="G62" s="204">
        <f t="shared" si="136"/>
        <v>280</v>
      </c>
      <c r="H62" s="204">
        <f t="shared" si="136"/>
        <v>308</v>
      </c>
      <c r="I62" s="204">
        <f t="shared" si="136"/>
        <v>200</v>
      </c>
      <c r="J62" s="211">
        <f t="shared" si="137"/>
        <v>14367</v>
      </c>
      <c r="K62" s="209">
        <f t="shared" si="138"/>
        <v>0.92727020849206898</v>
      </c>
      <c r="L62" s="113">
        <f t="shared" si="139"/>
        <v>0.76823439772805979</v>
      </c>
      <c r="M62" s="113">
        <f t="shared" si="140"/>
        <v>2.1334072175659764E-2</v>
      </c>
      <c r="N62" s="208">
        <f t="shared" si="141"/>
        <v>13905</v>
      </c>
      <c r="O62" s="208">
        <f t="shared" si="141"/>
        <v>0</v>
      </c>
      <c r="P62" s="208">
        <f t="shared" si="141"/>
        <v>13352</v>
      </c>
      <c r="Q62" s="208">
        <f t="shared" si="141"/>
        <v>26</v>
      </c>
      <c r="R62" s="208">
        <f t="shared" si="141"/>
        <v>103</v>
      </c>
      <c r="S62" s="208">
        <f t="shared" si="141"/>
        <v>207</v>
      </c>
      <c r="T62" s="208">
        <f t="shared" si="141"/>
        <v>149</v>
      </c>
      <c r="U62" s="207">
        <f t="shared" si="141"/>
        <v>13837</v>
      </c>
      <c r="V62" s="55">
        <f t="shared" si="142"/>
        <v>0.96023013304566707</v>
      </c>
      <c r="W62" s="55">
        <f t="shared" si="143"/>
        <v>0</v>
      </c>
      <c r="X62" s="55">
        <f t="shared" si="144"/>
        <v>1.4886731391585761E-2</v>
      </c>
      <c r="Y62" s="207">
        <f t="shared" si="145"/>
        <v>16834</v>
      </c>
      <c r="Z62" s="208">
        <f t="shared" si="146"/>
        <v>0</v>
      </c>
      <c r="AA62" s="208">
        <f t="shared" si="146"/>
        <v>16376</v>
      </c>
      <c r="AB62" s="208">
        <f t="shared" si="146"/>
        <v>20</v>
      </c>
      <c r="AC62" s="208">
        <f t="shared" si="146"/>
        <v>77</v>
      </c>
      <c r="AD62" s="208">
        <f t="shared" si="146"/>
        <v>154</v>
      </c>
      <c r="AE62" s="208">
        <f t="shared" si="146"/>
        <v>91</v>
      </c>
      <c r="AF62" s="208">
        <f t="shared" si="147"/>
        <v>16718</v>
      </c>
      <c r="AG62" s="213">
        <f t="shared" si="148"/>
        <v>0.97279315670666511</v>
      </c>
      <c r="AH62" s="57">
        <f t="shared" si="149"/>
        <v>0</v>
      </c>
      <c r="AI62" s="57">
        <f t="shared" si="150"/>
        <v>9.1481525484139251E-3</v>
      </c>
      <c r="AJ62" s="225">
        <f t="shared" si="151"/>
        <v>265</v>
      </c>
      <c r="AK62" s="225">
        <f t="shared" si="151"/>
        <v>166</v>
      </c>
      <c r="AL62" s="225">
        <f t="shared" si="151"/>
        <v>60</v>
      </c>
      <c r="AM62" s="225">
        <f t="shared" si="151"/>
        <v>8</v>
      </c>
      <c r="AN62" s="225">
        <f t="shared" si="151"/>
        <v>8</v>
      </c>
      <c r="AO62" s="225">
        <f t="shared" si="151"/>
        <v>11</v>
      </c>
      <c r="AP62" s="225">
        <f t="shared" si="151"/>
        <v>11</v>
      </c>
      <c r="AQ62" s="225">
        <f t="shared" si="152"/>
        <v>264</v>
      </c>
      <c r="AR62" s="221">
        <f t="shared" si="153"/>
        <v>0.85283018867924532</v>
      </c>
      <c r="AS62" s="59">
        <f t="shared" si="154"/>
        <v>0.62641509433962261</v>
      </c>
      <c r="AT62" s="60">
        <f t="shared" si="155"/>
        <v>4.1509433962264149E-2</v>
      </c>
      <c r="AU62" s="22"/>
      <c r="AV62" s="225">
        <f t="shared" si="156"/>
        <v>45441</v>
      </c>
      <c r="AW62" s="225">
        <f t="shared" si="157"/>
        <v>11091</v>
      </c>
      <c r="AX62" s="225">
        <f t="shared" si="158"/>
        <v>32024</v>
      </c>
      <c r="AY62" s="225">
        <f t="shared" si="159"/>
        <v>238</v>
      </c>
      <c r="AZ62" s="225">
        <f t="shared" si="160"/>
        <v>460</v>
      </c>
      <c r="BA62" s="225">
        <f t="shared" si="161"/>
        <v>669</v>
      </c>
      <c r="BB62" s="225">
        <f t="shared" si="162"/>
        <v>440</v>
      </c>
      <c r="BC62" s="225">
        <f t="shared" si="163"/>
        <v>44922</v>
      </c>
      <c r="BD62" s="226">
        <f t="shared" si="164"/>
        <v>0.94881274619836709</v>
      </c>
      <c r="BE62" s="160">
        <f t="shared" si="165"/>
        <v>0.24407473427081269</v>
      </c>
      <c r="BF62" s="161">
        <f t="shared" si="166"/>
        <v>1.472238727140688E-2</v>
      </c>
    </row>
    <row r="63" spans="1:73" ht="16.5" thickBot="1" x14ac:dyDescent="0.3">
      <c r="A63" s="50">
        <v>6</v>
      </c>
      <c r="B63" s="201" t="s">
        <v>22</v>
      </c>
      <c r="C63" s="204">
        <f t="shared" si="134"/>
        <v>84775</v>
      </c>
      <c r="D63" s="204">
        <f>D9+D23+D37+D50</f>
        <v>58498</v>
      </c>
      <c r="E63" s="204">
        <f t="shared" ref="E63:E65" si="167">E9+E23+E37+E50</f>
        <v>20739</v>
      </c>
      <c r="F63" s="204">
        <f t="shared" si="136"/>
        <v>526</v>
      </c>
      <c r="G63" s="204">
        <f t="shared" si="136"/>
        <v>1733</v>
      </c>
      <c r="H63" s="204">
        <f t="shared" si="136"/>
        <v>1659</v>
      </c>
      <c r="I63" s="204">
        <f t="shared" si="136"/>
        <v>1629</v>
      </c>
      <c r="J63" s="211">
        <f>SUM(D63:I63)</f>
        <v>84784</v>
      </c>
      <c r="K63" s="209">
        <f t="shared" si="138"/>
        <v>0.9346741374225892</v>
      </c>
      <c r="L63" s="113">
        <f t="shared" si="139"/>
        <v>0.69003833677381299</v>
      </c>
      <c r="M63" s="113">
        <f t="shared" si="140"/>
        <v>1.9569448540253612E-2</v>
      </c>
      <c r="N63" s="208">
        <f t="shared" si="141"/>
        <v>98264</v>
      </c>
      <c r="O63" s="208">
        <f t="shared" si="141"/>
        <v>0</v>
      </c>
      <c r="P63" s="208">
        <f t="shared" si="141"/>
        <v>93070</v>
      </c>
      <c r="Q63" s="208">
        <f t="shared" si="141"/>
        <v>457</v>
      </c>
      <c r="R63" s="208">
        <f t="shared" si="141"/>
        <v>1138</v>
      </c>
      <c r="S63" s="208">
        <f t="shared" si="141"/>
        <v>2527</v>
      </c>
      <c r="T63" s="208">
        <f t="shared" si="141"/>
        <v>1072</v>
      </c>
      <c r="U63" s="207">
        <f t="shared" si="141"/>
        <v>98264</v>
      </c>
      <c r="V63" s="55">
        <f t="shared" si="142"/>
        <v>0.94714239192379712</v>
      </c>
      <c r="W63" s="55">
        <f t="shared" si="143"/>
        <v>0</v>
      </c>
      <c r="X63" s="55">
        <f t="shared" si="144"/>
        <v>2.571643735243833E-2</v>
      </c>
      <c r="Y63" s="207">
        <f t="shared" si="145"/>
        <v>35133</v>
      </c>
      <c r="Z63" s="208">
        <f t="shared" si="146"/>
        <v>0</v>
      </c>
      <c r="AA63" s="208">
        <f t="shared" si="146"/>
        <v>33396</v>
      </c>
      <c r="AB63" s="208">
        <f t="shared" si="146"/>
        <v>39</v>
      </c>
      <c r="AC63" s="208">
        <f t="shared" si="146"/>
        <v>279</v>
      </c>
      <c r="AD63" s="208">
        <f t="shared" si="146"/>
        <v>972</v>
      </c>
      <c r="AE63" s="208">
        <f t="shared" si="146"/>
        <v>447</v>
      </c>
      <c r="AF63" s="208">
        <f t="shared" si="147"/>
        <v>35133</v>
      </c>
      <c r="AG63" s="213">
        <f t="shared" si="148"/>
        <v>0.95055930321919557</v>
      </c>
      <c r="AH63" s="57">
        <f t="shared" si="149"/>
        <v>0</v>
      </c>
      <c r="AI63" s="57">
        <f t="shared" si="150"/>
        <v>2.7666296644180684E-2</v>
      </c>
      <c r="AJ63" s="225">
        <f t="shared" si="151"/>
        <v>3465</v>
      </c>
      <c r="AK63" s="225">
        <f t="shared" si="151"/>
        <v>1009</v>
      </c>
      <c r="AL63" s="225">
        <f t="shared" si="151"/>
        <v>1932</v>
      </c>
      <c r="AM63" s="225">
        <f t="shared" si="151"/>
        <v>42</v>
      </c>
      <c r="AN63" s="225">
        <f t="shared" si="151"/>
        <v>99</v>
      </c>
      <c r="AO63" s="225">
        <f t="shared" si="151"/>
        <v>176</v>
      </c>
      <c r="AP63" s="225">
        <f t="shared" si="151"/>
        <v>207</v>
      </c>
      <c r="AQ63" s="225">
        <f t="shared" si="152"/>
        <v>3465</v>
      </c>
      <c r="AR63" s="221">
        <f t="shared" si="153"/>
        <v>0.84877344877344874</v>
      </c>
      <c r="AS63" s="59">
        <f t="shared" si="154"/>
        <v>0.29119769119769118</v>
      </c>
      <c r="AT63" s="60">
        <f t="shared" si="155"/>
        <v>5.0793650793650794E-2</v>
      </c>
      <c r="AU63" s="22"/>
      <c r="AV63" s="225">
        <f t="shared" si="156"/>
        <v>221637</v>
      </c>
      <c r="AW63" s="225">
        <f t="shared" si="157"/>
        <v>58498</v>
      </c>
      <c r="AX63" s="225">
        <f t="shared" si="158"/>
        <v>147205</v>
      </c>
      <c r="AY63" s="225">
        <f t="shared" si="159"/>
        <v>1022</v>
      </c>
      <c r="AZ63" s="225">
        <f t="shared" si="160"/>
        <v>3150</v>
      </c>
      <c r="BA63" s="225">
        <f t="shared" si="161"/>
        <v>5158</v>
      </c>
      <c r="BB63" s="225">
        <f t="shared" si="162"/>
        <v>3148</v>
      </c>
      <c r="BC63" s="225">
        <f t="shared" si="163"/>
        <v>218181</v>
      </c>
      <c r="BD63" s="226">
        <f t="shared" si="164"/>
        <v>0.92810767155303486</v>
      </c>
      <c r="BE63" s="160">
        <f t="shared" si="165"/>
        <v>0.26393607565523808</v>
      </c>
      <c r="BF63" s="161">
        <f t="shared" si="166"/>
        <v>2.3272287569313786E-2</v>
      </c>
    </row>
    <row r="64" spans="1:73" ht="16.5" thickBot="1" x14ac:dyDescent="0.3">
      <c r="A64" s="50">
        <v>7</v>
      </c>
      <c r="B64" s="201" t="s">
        <v>23</v>
      </c>
      <c r="C64" s="204">
        <f t="shared" si="134"/>
        <v>30029</v>
      </c>
      <c r="D64" s="317">
        <f>D10+D24+D38+D51</f>
        <v>18547</v>
      </c>
      <c r="E64" s="204">
        <f t="shared" si="167"/>
        <v>7531</v>
      </c>
      <c r="F64" s="204">
        <f t="shared" si="136"/>
        <v>541</v>
      </c>
      <c r="G64" s="204">
        <f t="shared" si="136"/>
        <v>877</v>
      </c>
      <c r="H64" s="204">
        <f t="shared" si="136"/>
        <v>1716</v>
      </c>
      <c r="I64" s="204">
        <f t="shared" si="136"/>
        <v>686</v>
      </c>
      <c r="J64" s="211">
        <f t="shared" si="137"/>
        <v>29898</v>
      </c>
      <c r="K64" s="209">
        <f t="shared" si="138"/>
        <v>0.86842718705251587</v>
      </c>
      <c r="L64" s="113">
        <f t="shared" si="139"/>
        <v>0.6176362849245729</v>
      </c>
      <c r="M64" s="113">
        <f t="shared" si="140"/>
        <v>5.7144760065270236E-2</v>
      </c>
      <c r="N64" s="208">
        <f t="shared" si="141"/>
        <v>25341</v>
      </c>
      <c r="O64" s="208">
        <f t="shared" si="141"/>
        <v>2</v>
      </c>
      <c r="P64" s="208">
        <f t="shared" si="141"/>
        <v>23524</v>
      </c>
      <c r="Q64" s="208">
        <f t="shared" si="141"/>
        <v>25</v>
      </c>
      <c r="R64" s="208">
        <f t="shared" si="141"/>
        <v>385</v>
      </c>
      <c r="S64" s="208">
        <f t="shared" si="141"/>
        <v>1155</v>
      </c>
      <c r="T64" s="208">
        <f t="shared" si="141"/>
        <v>243</v>
      </c>
      <c r="U64" s="207">
        <f t="shared" si="141"/>
        <v>25334</v>
      </c>
      <c r="V64" s="55">
        <f t="shared" si="142"/>
        <v>0.92837693855806791</v>
      </c>
      <c r="W64" s="55">
        <f t="shared" si="143"/>
        <v>7.8923483682569748E-5</v>
      </c>
      <c r="X64" s="55">
        <f t="shared" si="144"/>
        <v>4.557831182668403E-2</v>
      </c>
      <c r="Y64" s="207">
        <f t="shared" si="145"/>
        <v>12101</v>
      </c>
      <c r="Z64" s="208">
        <f t="shared" si="146"/>
        <v>0</v>
      </c>
      <c r="AA64" s="208">
        <f t="shared" si="146"/>
        <v>11186</v>
      </c>
      <c r="AB64" s="208">
        <f t="shared" si="146"/>
        <v>17</v>
      </c>
      <c r="AC64" s="208">
        <f t="shared" si="146"/>
        <v>199</v>
      </c>
      <c r="AD64" s="208">
        <f t="shared" si="146"/>
        <v>511</v>
      </c>
      <c r="AE64" s="208">
        <f t="shared" si="146"/>
        <v>186</v>
      </c>
      <c r="AF64" s="208">
        <f t="shared" si="147"/>
        <v>12099</v>
      </c>
      <c r="AG64" s="213">
        <f t="shared" si="148"/>
        <v>0.92438641434592184</v>
      </c>
      <c r="AH64" s="57">
        <f t="shared" si="149"/>
        <v>0</v>
      </c>
      <c r="AI64" s="57">
        <f t="shared" si="150"/>
        <v>4.2227915048343112E-2</v>
      </c>
      <c r="AJ64" s="225">
        <f t="shared" si="151"/>
        <v>4558</v>
      </c>
      <c r="AK64" s="225">
        <f t="shared" si="151"/>
        <v>1411</v>
      </c>
      <c r="AL64" s="225">
        <f t="shared" si="151"/>
        <v>2201</v>
      </c>
      <c r="AM64" s="225">
        <f t="shared" si="151"/>
        <v>79</v>
      </c>
      <c r="AN64" s="225">
        <f t="shared" si="151"/>
        <v>158</v>
      </c>
      <c r="AO64" s="225">
        <f t="shared" si="151"/>
        <v>463</v>
      </c>
      <c r="AP64" s="225">
        <f t="shared" si="151"/>
        <v>167</v>
      </c>
      <c r="AQ64" s="225">
        <f t="shared" si="152"/>
        <v>4479</v>
      </c>
      <c r="AR64" s="221">
        <f t="shared" si="153"/>
        <v>0.79245283018867929</v>
      </c>
      <c r="AS64" s="59">
        <f t="shared" si="154"/>
        <v>0.30956559894690655</v>
      </c>
      <c r="AT64" s="60">
        <f t="shared" si="155"/>
        <v>0.10157964019306713</v>
      </c>
      <c r="AU64" s="22"/>
      <c r="AV64" s="225">
        <f t="shared" si="156"/>
        <v>72029</v>
      </c>
      <c r="AW64" s="225">
        <f t="shared" si="157"/>
        <v>18549</v>
      </c>
      <c r="AX64" s="225">
        <f t="shared" si="158"/>
        <v>42241</v>
      </c>
      <c r="AY64" s="225">
        <f t="shared" si="159"/>
        <v>583</v>
      </c>
      <c r="AZ64" s="225">
        <f t="shared" si="160"/>
        <v>1461</v>
      </c>
      <c r="BA64" s="225">
        <f t="shared" si="161"/>
        <v>3382</v>
      </c>
      <c r="BB64" s="225">
        <f t="shared" si="162"/>
        <v>1115</v>
      </c>
      <c r="BC64" s="225">
        <f t="shared" si="163"/>
        <v>67331</v>
      </c>
      <c r="BD64" s="226">
        <f t="shared" si="164"/>
        <v>0.84396562495661465</v>
      </c>
      <c r="BE64" s="160">
        <f t="shared" si="165"/>
        <v>0.25752127615266074</v>
      </c>
      <c r="BF64" s="161">
        <f t="shared" si="166"/>
        <v>4.6953310472170932E-2</v>
      </c>
    </row>
    <row r="65" spans="1:58" ht="16.5" thickBot="1" x14ac:dyDescent="0.3">
      <c r="A65" s="62">
        <v>8</v>
      </c>
      <c r="B65" s="203" t="s">
        <v>24</v>
      </c>
      <c r="C65" s="320">
        <f t="shared" si="134"/>
        <v>502</v>
      </c>
      <c r="D65" s="320">
        <f>D11+D25+D39+D52</f>
        <v>209</v>
      </c>
      <c r="E65" s="320">
        <f t="shared" si="167"/>
        <v>184</v>
      </c>
      <c r="F65" s="320">
        <f t="shared" si="136"/>
        <v>1</v>
      </c>
      <c r="G65" s="320">
        <f t="shared" si="136"/>
        <v>10</v>
      </c>
      <c r="H65" s="320">
        <f t="shared" si="136"/>
        <v>71</v>
      </c>
      <c r="I65" s="320">
        <f t="shared" si="136"/>
        <v>9</v>
      </c>
      <c r="J65" s="321">
        <f t="shared" si="137"/>
        <v>484</v>
      </c>
      <c r="K65" s="209">
        <f t="shared" si="138"/>
        <v>0.78286852589641431</v>
      </c>
      <c r="L65" s="113">
        <f t="shared" si="139"/>
        <v>0.41633466135458169</v>
      </c>
      <c r="M65" s="113">
        <f t="shared" si="140"/>
        <v>0.14143426294820718</v>
      </c>
      <c r="N65" s="208">
        <f t="shared" si="141"/>
        <v>581</v>
      </c>
      <c r="O65" s="208">
        <f t="shared" si="141"/>
        <v>3</v>
      </c>
      <c r="P65" s="208">
        <f t="shared" si="141"/>
        <v>356</v>
      </c>
      <c r="Q65" s="208">
        <f t="shared" si="141"/>
        <v>0</v>
      </c>
      <c r="R65" s="208">
        <f t="shared" si="141"/>
        <v>44</v>
      </c>
      <c r="S65" s="208">
        <f t="shared" si="141"/>
        <v>119</v>
      </c>
      <c r="T65" s="208">
        <f t="shared" si="141"/>
        <v>8</v>
      </c>
      <c r="U65" s="207">
        <f t="shared" si="141"/>
        <v>530</v>
      </c>
      <c r="V65" s="67">
        <f t="shared" si="142"/>
        <v>0.61790017211703963</v>
      </c>
      <c r="W65" s="67">
        <f t="shared" si="143"/>
        <v>5.1635111876075735E-3</v>
      </c>
      <c r="X65" s="67">
        <f t="shared" si="144"/>
        <v>0.20481927710843373</v>
      </c>
      <c r="Y65" s="207">
        <f t="shared" si="145"/>
        <v>1119</v>
      </c>
      <c r="Z65" s="208">
        <f t="shared" si="146"/>
        <v>5</v>
      </c>
      <c r="AA65" s="208">
        <f t="shared" si="146"/>
        <v>683</v>
      </c>
      <c r="AB65" s="208">
        <f t="shared" si="146"/>
        <v>1</v>
      </c>
      <c r="AC65" s="208">
        <f t="shared" si="146"/>
        <v>54</v>
      </c>
      <c r="AD65" s="208">
        <f t="shared" si="146"/>
        <v>222</v>
      </c>
      <c r="AE65" s="208">
        <f t="shared" si="146"/>
        <v>20</v>
      </c>
      <c r="AF65" s="208">
        <f t="shared" si="147"/>
        <v>985</v>
      </c>
      <c r="AG65" s="214">
        <f t="shared" si="148"/>
        <v>0.61483467381590706</v>
      </c>
      <c r="AH65" s="69">
        <f t="shared" si="149"/>
        <v>4.4682752457551383E-3</v>
      </c>
      <c r="AI65" s="69">
        <f t="shared" si="150"/>
        <v>0.19839142091152814</v>
      </c>
      <c r="AJ65" s="225">
        <f t="shared" si="151"/>
        <v>220</v>
      </c>
      <c r="AK65" s="225">
        <f t="shared" si="151"/>
        <v>17</v>
      </c>
      <c r="AL65" s="225">
        <f t="shared" si="151"/>
        <v>103</v>
      </c>
      <c r="AM65" s="225">
        <f t="shared" si="151"/>
        <v>2</v>
      </c>
      <c r="AN65" s="225">
        <f t="shared" si="151"/>
        <v>3</v>
      </c>
      <c r="AO65" s="225">
        <f t="shared" si="151"/>
        <v>54</v>
      </c>
      <c r="AP65" s="225">
        <f t="shared" si="151"/>
        <v>7</v>
      </c>
      <c r="AQ65" s="225">
        <f t="shared" si="152"/>
        <v>186</v>
      </c>
      <c r="AR65" s="222">
        <f t="shared" si="153"/>
        <v>0.54545454545454541</v>
      </c>
      <c r="AS65" s="71">
        <f t="shared" si="154"/>
        <v>7.7272727272727271E-2</v>
      </c>
      <c r="AT65" s="72">
        <f t="shared" si="155"/>
        <v>0.24545454545454545</v>
      </c>
      <c r="AU65" s="22"/>
      <c r="AV65" s="225">
        <f t="shared" si="156"/>
        <v>2422</v>
      </c>
      <c r="AW65" s="225">
        <f t="shared" si="157"/>
        <v>217</v>
      </c>
      <c r="AX65" s="225">
        <f t="shared" si="158"/>
        <v>1223</v>
      </c>
      <c r="AY65" s="225">
        <f t="shared" si="159"/>
        <v>2</v>
      </c>
      <c r="AZ65" s="225">
        <f t="shared" si="160"/>
        <v>108</v>
      </c>
      <c r="BA65" s="225">
        <f t="shared" si="161"/>
        <v>412</v>
      </c>
      <c r="BB65" s="225">
        <f t="shared" si="162"/>
        <v>37</v>
      </c>
      <c r="BC65" s="225">
        <f t="shared" si="163"/>
        <v>1999</v>
      </c>
      <c r="BD65" s="226">
        <f t="shared" si="164"/>
        <v>0.59454995871180838</v>
      </c>
      <c r="BE65" s="160">
        <f t="shared" si="165"/>
        <v>8.9595375722543349E-2</v>
      </c>
      <c r="BF65" s="161">
        <f t="shared" si="166"/>
        <v>0.17010734929810073</v>
      </c>
    </row>
    <row r="66" spans="1:58" ht="16.5" thickBot="1" x14ac:dyDescent="0.3">
      <c r="A66" s="398" t="s">
        <v>17</v>
      </c>
      <c r="B66" s="398"/>
      <c r="C66" s="73">
        <f>SUM(C58:C65)</f>
        <v>137160</v>
      </c>
      <c r="D66" s="73">
        <f t="shared" ref="D66:I66" si="168">SUM(D58:D65)</f>
        <v>93938</v>
      </c>
      <c r="E66" s="73">
        <f t="shared" si="168"/>
        <v>31670</v>
      </c>
      <c r="F66" s="73">
        <f t="shared" si="168"/>
        <v>1364</v>
      </c>
      <c r="G66" s="73">
        <f t="shared" si="168"/>
        <v>3111</v>
      </c>
      <c r="H66" s="73">
        <f t="shared" si="168"/>
        <v>4163</v>
      </c>
      <c r="I66" s="73">
        <f t="shared" si="168"/>
        <v>2705</v>
      </c>
      <c r="J66" s="322">
        <f>SUM(D66:I66)</f>
        <v>136951</v>
      </c>
      <c r="K66" s="113">
        <f>(D66+E66)/(C66)</f>
        <v>0.91577719451735196</v>
      </c>
      <c r="L66" s="113">
        <f>D66/(C66)</f>
        <v>0.68487897346165061</v>
      </c>
      <c r="M66" s="113">
        <f>H66/(C66)</f>
        <v>3.0351414406532516E-2</v>
      </c>
      <c r="N66" s="207">
        <f>SUM(N58:N65)</f>
        <v>147306</v>
      </c>
      <c r="O66" s="207">
        <f t="shared" ref="O66" si="169">SUM(O58:O65)</f>
        <v>128</v>
      </c>
      <c r="P66" s="207">
        <f t="shared" ref="P66:U66" si="170">SUM(P58:P65)</f>
        <v>138597</v>
      </c>
      <c r="Q66" s="207">
        <f t="shared" si="170"/>
        <v>520</v>
      </c>
      <c r="R66" s="207">
        <f t="shared" si="170"/>
        <v>1856</v>
      </c>
      <c r="S66" s="207">
        <f t="shared" si="170"/>
        <v>4424</v>
      </c>
      <c r="T66" s="207">
        <f t="shared" si="170"/>
        <v>1655</v>
      </c>
      <c r="U66" s="207">
        <f t="shared" si="170"/>
        <v>147180</v>
      </c>
      <c r="V66" s="74">
        <f>(O66+P66)/(N66)</f>
        <v>0.94174711145506629</v>
      </c>
      <c r="W66" s="74">
        <f>O66/(N66)</f>
        <v>8.689394865110722E-4</v>
      </c>
      <c r="X66" s="74">
        <f>S66/(N66)</f>
        <v>3.0032721002538933E-2</v>
      </c>
      <c r="Y66" s="219">
        <f t="shared" ref="Y66:AD66" si="171">SUM(Y58:Y65)</f>
        <v>71373</v>
      </c>
      <c r="Z66" s="218">
        <f t="shared" si="171"/>
        <v>5</v>
      </c>
      <c r="AA66" s="218">
        <f t="shared" si="171"/>
        <v>67164</v>
      </c>
      <c r="AB66" s="218">
        <f t="shared" si="171"/>
        <v>80</v>
      </c>
      <c r="AC66" s="218">
        <f t="shared" si="171"/>
        <v>738</v>
      </c>
      <c r="AD66" s="218">
        <f t="shared" si="171"/>
        <v>2172</v>
      </c>
      <c r="AE66" s="218">
        <f t="shared" ref="AE66" si="172">SUM(AE58:AE65)</f>
        <v>821</v>
      </c>
      <c r="AF66" s="207">
        <f>SUM(AF58:AF65)</f>
        <v>70980</v>
      </c>
      <c r="AG66" s="217">
        <f>(Z66+AA66)/(Y66)</f>
        <v>0.94109817437966736</v>
      </c>
      <c r="AH66" s="75">
        <f>Z66/(Y66)</f>
        <v>7.0054502402869433E-5</v>
      </c>
      <c r="AI66" s="75">
        <f>AD66/(Y66)</f>
        <v>3.0431675843806481E-2</v>
      </c>
      <c r="AJ66" s="225">
        <f>SUM(AJ58:AJ65)</f>
        <v>9289</v>
      </c>
      <c r="AK66" s="225">
        <f t="shared" ref="AK66:AO66" si="173">SUM(AK58:AK65)</f>
        <v>2710</v>
      </c>
      <c r="AL66" s="225">
        <f>SUM(AL58:AL65)</f>
        <v>4816</v>
      </c>
      <c r="AM66" s="225">
        <f t="shared" si="173"/>
        <v>146</v>
      </c>
      <c r="AN66" s="225">
        <f>SUM(AN58:AN65)</f>
        <v>293</v>
      </c>
      <c r="AO66" s="225">
        <f t="shared" si="173"/>
        <v>781</v>
      </c>
      <c r="AP66" s="225">
        <f>SUM(AP58:AP65)</f>
        <v>429</v>
      </c>
      <c r="AQ66" s="225">
        <f>SUM(AQ58:AQ65)</f>
        <v>9175</v>
      </c>
      <c r="AR66" s="76">
        <f>(AK66+AL66)/(AJ66)</f>
        <v>0.81020561955000536</v>
      </c>
      <c r="AS66" s="77">
        <f>AK66/(AJ66)</f>
        <v>0.29174292173538596</v>
      </c>
      <c r="AT66" s="78">
        <f>AO66/(AJ66)</f>
        <v>8.4077941651415647E-2</v>
      </c>
      <c r="AU66" s="7"/>
      <c r="AV66" s="228">
        <f t="shared" ref="AV66:BC66" si="174">SUM(AV58:AV65)</f>
        <v>364965</v>
      </c>
      <c r="AW66" s="228">
        <f t="shared" si="174"/>
        <v>94071</v>
      </c>
      <c r="AX66" s="228">
        <f t="shared" si="174"/>
        <v>237431</v>
      </c>
      <c r="AY66" s="228">
        <f t="shared" si="174"/>
        <v>1964</v>
      </c>
      <c r="AZ66" s="228">
        <f t="shared" si="174"/>
        <v>5705</v>
      </c>
      <c r="BA66" s="228">
        <f t="shared" si="174"/>
        <v>10759</v>
      </c>
      <c r="BB66" s="228">
        <f t="shared" si="174"/>
        <v>5181</v>
      </c>
      <c r="BC66" s="228">
        <f t="shared" si="174"/>
        <v>355111</v>
      </c>
      <c r="BD66" s="226">
        <f t="shared" si="164"/>
        <v>0.90831175592180069</v>
      </c>
      <c r="BE66" s="160">
        <f>AW66/(AV66)</f>
        <v>0.25775348321071884</v>
      </c>
      <c r="BF66" s="161">
        <f>BA66/(AV66)</f>
        <v>2.9479539133889551E-2</v>
      </c>
    </row>
    <row r="67" spans="1:58" x14ac:dyDescent="0.25">
      <c r="AV67" s="240"/>
    </row>
    <row r="68" spans="1:58" x14ac:dyDescent="0.25">
      <c r="AV68" s="240"/>
      <c r="AW68" s="295">
        <f>AW58*100/AV58</f>
        <v>30.931830192002817</v>
      </c>
      <c r="AX68" s="295">
        <f>AX58*100/AV58</f>
        <v>62.638717632552407</v>
      </c>
      <c r="AY68" s="295">
        <f>AY58*100/AV58</f>
        <v>0.44037343667429979</v>
      </c>
      <c r="AZ68" s="295">
        <f>AZ58*100/AV58</f>
        <v>4.2980447419411663</v>
      </c>
      <c r="BA68" s="295">
        <f>BA58*100/AV58</f>
        <v>0.44037343667429979</v>
      </c>
      <c r="BB68" s="295">
        <f>BB58*100/AV58</f>
        <v>1.2682754976219834</v>
      </c>
      <c r="BC68" s="295">
        <f>BC58*100/AV58</f>
        <v>100.01761493746697</v>
      </c>
    </row>
    <row r="69" spans="1:58" x14ac:dyDescent="0.25">
      <c r="D69" s="376"/>
      <c r="E69" s="376"/>
      <c r="AW69" s="295">
        <f t="shared" ref="AW69:AW76" si="175">AW59*100/AV59</f>
        <v>24.744239411033561</v>
      </c>
      <c r="AX69" s="295">
        <f t="shared" ref="AX69:AX76" si="176">AX59*100/AV59</f>
        <v>57.385983363610286</v>
      </c>
      <c r="AY69" s="295">
        <f t="shared" ref="AY69:AY76" si="177">AY59*100/AV59</f>
        <v>0.51630174968926279</v>
      </c>
      <c r="AZ69" s="295">
        <f t="shared" ref="AZ69:AZ76" si="178">AZ59*100/AV59</f>
        <v>1.9982789941677024</v>
      </c>
      <c r="BA69" s="295">
        <f t="shared" ref="BA69:BA76" si="179">BA59*100/AV59</f>
        <v>9.111769767664212</v>
      </c>
      <c r="BB69" s="295">
        <f t="shared" ref="BB69:BB76" si="180">BB59*100/AV59</f>
        <v>3.1551773592121619</v>
      </c>
      <c r="BC69" s="295">
        <f t="shared" ref="BC69:BC76" si="181">BC59*100/AV59</f>
        <v>96.911750645377182</v>
      </c>
    </row>
    <row r="70" spans="1:58" x14ac:dyDescent="0.25">
      <c r="AW70" s="295">
        <f t="shared" si="175"/>
        <v>24.181650530198247</v>
      </c>
      <c r="AX70" s="295">
        <f t="shared" si="176"/>
        <v>61.825726141078839</v>
      </c>
      <c r="AY70" s="295">
        <f t="shared" si="177"/>
        <v>0.82987551867219922</v>
      </c>
      <c r="AZ70" s="295">
        <f t="shared" si="178"/>
        <v>1.3831258644536653</v>
      </c>
      <c r="BA70" s="295">
        <f t="shared" si="179"/>
        <v>2.5126786537574919</v>
      </c>
      <c r="BB70" s="295">
        <f t="shared" si="180"/>
        <v>0.66851083448593818</v>
      </c>
      <c r="BC70" s="295">
        <f t="shared" si="181"/>
        <v>91.401567542646376</v>
      </c>
    </row>
    <row r="71" spans="1:58" x14ac:dyDescent="0.25">
      <c r="AW71" s="295">
        <f t="shared" si="175"/>
        <v>10.904794058068873</v>
      </c>
      <c r="AX71" s="295">
        <f t="shared" si="176"/>
        <v>84.334908845374741</v>
      </c>
      <c r="AY71" s="295">
        <f t="shared" si="177"/>
        <v>0.13504388926401081</v>
      </c>
      <c r="AZ71" s="295">
        <f t="shared" si="178"/>
        <v>0.43889264010803514</v>
      </c>
      <c r="BA71" s="295">
        <f t="shared" si="179"/>
        <v>1.7218095881161377</v>
      </c>
      <c r="BB71" s="295">
        <f t="shared" si="180"/>
        <v>0.33760972316002702</v>
      </c>
      <c r="BC71" s="295">
        <f t="shared" si="181"/>
        <v>97.873058744091836</v>
      </c>
    </row>
    <row r="72" spans="1:58" x14ac:dyDescent="0.25">
      <c r="AW72" s="295">
        <f t="shared" si="175"/>
        <v>24.407473427081271</v>
      </c>
      <c r="AX72" s="295">
        <f t="shared" si="176"/>
        <v>70.473801192755445</v>
      </c>
      <c r="AY72" s="295">
        <f t="shared" si="177"/>
        <v>0.52375607931163481</v>
      </c>
      <c r="AZ72" s="295">
        <f t="shared" si="178"/>
        <v>1.0123016658964372</v>
      </c>
      <c r="BA72" s="295">
        <f t="shared" si="179"/>
        <v>1.4722387271406878</v>
      </c>
      <c r="BB72" s="295">
        <f t="shared" si="180"/>
        <v>0.96828854998789637</v>
      </c>
      <c r="BC72" s="295">
        <f t="shared" si="181"/>
        <v>98.857859642173366</v>
      </c>
    </row>
    <row r="73" spans="1:58" x14ac:dyDescent="0.25">
      <c r="AW73" s="295">
        <f t="shared" si="175"/>
        <v>26.393607565523808</v>
      </c>
      <c r="AX73" s="295">
        <f t="shared" si="176"/>
        <v>66.417159589779686</v>
      </c>
      <c r="AY73" s="295">
        <f t="shared" si="177"/>
        <v>0.46111434462657408</v>
      </c>
      <c r="AZ73" s="295">
        <f t="shared" si="178"/>
        <v>1.4212428430271118</v>
      </c>
      <c r="BA73" s="295">
        <f t="shared" si="179"/>
        <v>2.3272287569313788</v>
      </c>
      <c r="BB73" s="295">
        <f t="shared" si="180"/>
        <v>1.4203404666188406</v>
      </c>
      <c r="BC73" s="295">
        <f t="shared" si="181"/>
        <v>98.440693566507392</v>
      </c>
    </row>
    <row r="74" spans="1:58" x14ac:dyDescent="0.25">
      <c r="AW74" s="295">
        <f t="shared" si="175"/>
        <v>25.752127615266073</v>
      </c>
      <c r="AX74" s="295">
        <f t="shared" si="176"/>
        <v>58.644434880395394</v>
      </c>
      <c r="AY74" s="295">
        <f t="shared" si="177"/>
        <v>0.80939621541323636</v>
      </c>
      <c r="AZ74" s="295">
        <f t="shared" si="178"/>
        <v>2.0283496924849715</v>
      </c>
      <c r="BA74" s="295">
        <f t="shared" si="179"/>
        <v>4.6953310472170928</v>
      </c>
      <c r="BB74" s="295">
        <f t="shared" si="180"/>
        <v>1.5479876160990713</v>
      </c>
      <c r="BC74" s="295">
        <f t="shared" si="181"/>
        <v>93.47762706687584</v>
      </c>
    </row>
    <row r="75" spans="1:58" x14ac:dyDescent="0.25">
      <c r="AW75" s="295">
        <f t="shared" si="175"/>
        <v>8.9595375722543356</v>
      </c>
      <c r="AX75" s="295">
        <f t="shared" si="176"/>
        <v>50.495458298926508</v>
      </c>
      <c r="AY75" s="295">
        <f t="shared" si="177"/>
        <v>8.2576383154417843E-2</v>
      </c>
      <c r="AZ75" s="295">
        <f t="shared" si="178"/>
        <v>4.4591246903385633</v>
      </c>
      <c r="BA75" s="295">
        <f t="shared" si="179"/>
        <v>17.010734929810074</v>
      </c>
      <c r="BB75" s="295">
        <f t="shared" si="180"/>
        <v>1.5276630883567299</v>
      </c>
      <c r="BC75" s="295">
        <f t="shared" si="181"/>
        <v>82.535094962840631</v>
      </c>
    </row>
    <row r="76" spans="1:58" x14ac:dyDescent="0.25">
      <c r="AW76" s="295">
        <f t="shared" si="175"/>
        <v>25.775348321071885</v>
      </c>
      <c r="AX76" s="295">
        <f t="shared" si="176"/>
        <v>65.055827271108186</v>
      </c>
      <c r="AY76" s="295">
        <f t="shared" si="177"/>
        <v>0.53813379365144598</v>
      </c>
      <c r="AZ76" s="295">
        <f t="shared" si="178"/>
        <v>1.5631635910292767</v>
      </c>
      <c r="BA76" s="295">
        <f t="shared" si="179"/>
        <v>2.9479539133889552</v>
      </c>
      <c r="BB76" s="295">
        <f t="shared" si="180"/>
        <v>1.4195881796884633</v>
      </c>
      <c r="BC76" s="295">
        <f t="shared" si="181"/>
        <v>97.300015069938212</v>
      </c>
    </row>
  </sheetData>
  <dataConsolidate>
    <dataRefs count="5">
      <dataRef ref="C4:BF11" sheet="TB-09-2016"/>
      <dataRef ref="C18:BF25" sheet="TB-09-2016"/>
      <dataRef ref="C18:BI25" sheet="TB-09-2016"/>
      <dataRef ref="C32:BI39" sheet="TB-09-2016"/>
      <dataRef ref="C45:BI52" sheet="TB-09-2016"/>
    </dataRefs>
  </dataConsolidate>
  <mergeCells count="182">
    <mergeCell ref="Y55:AI55"/>
    <mergeCell ref="AV42:BF42"/>
    <mergeCell ref="W56:W57"/>
    <mergeCell ref="X56:X57"/>
    <mergeCell ref="Y56:Y57"/>
    <mergeCell ref="BF56:BF57"/>
    <mergeCell ref="Y43:Y44"/>
    <mergeCell ref="A42:B42"/>
    <mergeCell ref="AV43:AV44"/>
    <mergeCell ref="AW43:BC43"/>
    <mergeCell ref="BD43:BD44"/>
    <mergeCell ref="AJ55:AT55"/>
    <mergeCell ref="AV55:BF55"/>
    <mergeCell ref="C42:M42"/>
    <mergeCell ref="N42:X42"/>
    <mergeCell ref="Y42:AI42"/>
    <mergeCell ref="AJ42:AT42"/>
    <mergeCell ref="BF43:BF44"/>
    <mergeCell ref="AJ43:AJ44"/>
    <mergeCell ref="AK43:AQ43"/>
    <mergeCell ref="AV56:AV57"/>
    <mergeCell ref="AW56:BC56"/>
    <mergeCell ref="BD56:BD57"/>
    <mergeCell ref="BE56:BE57"/>
    <mergeCell ref="AJ56:AJ57"/>
    <mergeCell ref="AK56:AQ56"/>
    <mergeCell ref="AR56:AR57"/>
    <mergeCell ref="AS56:AS57"/>
    <mergeCell ref="AT56:AT57"/>
    <mergeCell ref="Z56:AF56"/>
    <mergeCell ref="AG56:AG57"/>
    <mergeCell ref="AH56:AH57"/>
    <mergeCell ref="AI56:AI57"/>
    <mergeCell ref="C43:C44"/>
    <mergeCell ref="D43:J43"/>
    <mergeCell ref="K43:K44"/>
    <mergeCell ref="L43:L44"/>
    <mergeCell ref="M43:M44"/>
    <mergeCell ref="N43:N44"/>
    <mergeCell ref="O43:U43"/>
    <mergeCell ref="V43:V44"/>
    <mergeCell ref="A66:B66"/>
    <mergeCell ref="A53:B53"/>
    <mergeCell ref="A55:B55"/>
    <mergeCell ref="C55:M55"/>
    <mergeCell ref="N55:X55"/>
    <mergeCell ref="A56:B56"/>
    <mergeCell ref="C56:C57"/>
    <mergeCell ref="D56:J56"/>
    <mergeCell ref="K56:K57"/>
    <mergeCell ref="L56:L57"/>
    <mergeCell ref="M56:M57"/>
    <mergeCell ref="N56:N57"/>
    <mergeCell ref="O56:U56"/>
    <mergeCell ref="V56:V57"/>
    <mergeCell ref="A26:B26"/>
    <mergeCell ref="AH43:AH44"/>
    <mergeCell ref="AI43:AI44"/>
    <mergeCell ref="BE43:BE44"/>
    <mergeCell ref="AS43:AS44"/>
    <mergeCell ref="AT43:AT44"/>
    <mergeCell ref="Z43:AF43"/>
    <mergeCell ref="AG43:AG44"/>
    <mergeCell ref="A40:B40"/>
    <mergeCell ref="AS30:AS31"/>
    <mergeCell ref="AT30:AT31"/>
    <mergeCell ref="AV30:AV31"/>
    <mergeCell ref="AW30:BC30"/>
    <mergeCell ref="BD30:BD31"/>
    <mergeCell ref="AI30:AI31"/>
    <mergeCell ref="AJ30:AJ31"/>
    <mergeCell ref="AK30:AQ30"/>
    <mergeCell ref="AR30:AR31"/>
    <mergeCell ref="Y30:Y31"/>
    <mergeCell ref="Z30:AF30"/>
    <mergeCell ref="W43:W44"/>
    <mergeCell ref="X43:X44"/>
    <mergeCell ref="AR43:AR44"/>
    <mergeCell ref="A43:B43"/>
    <mergeCell ref="W30:W31"/>
    <mergeCell ref="X30:X31"/>
    <mergeCell ref="BE30:BE31"/>
    <mergeCell ref="BF30:BF31"/>
    <mergeCell ref="AG30:AG31"/>
    <mergeCell ref="AH30:AH31"/>
    <mergeCell ref="A29:B29"/>
    <mergeCell ref="C29:M29"/>
    <mergeCell ref="N29:X29"/>
    <mergeCell ref="Y29:AI29"/>
    <mergeCell ref="A30:B30"/>
    <mergeCell ref="C30:C31"/>
    <mergeCell ref="D30:J30"/>
    <mergeCell ref="K30:K31"/>
    <mergeCell ref="L30:L31"/>
    <mergeCell ref="M30:M31"/>
    <mergeCell ref="N30:N31"/>
    <mergeCell ref="O30:U30"/>
    <mergeCell ref="V30:V31"/>
    <mergeCell ref="A15:B15"/>
    <mergeCell ref="C15:M15"/>
    <mergeCell ref="N15:X15"/>
    <mergeCell ref="Y15:AI15"/>
    <mergeCell ref="AJ15:AT15"/>
    <mergeCell ref="BF16:BF17"/>
    <mergeCell ref="AJ16:AJ17"/>
    <mergeCell ref="AK16:AQ16"/>
    <mergeCell ref="AR16:AR17"/>
    <mergeCell ref="AH16:AH17"/>
    <mergeCell ref="AI16:AI17"/>
    <mergeCell ref="A16:B16"/>
    <mergeCell ref="C16:C17"/>
    <mergeCell ref="D16:J16"/>
    <mergeCell ref="K16:K17"/>
    <mergeCell ref="L16:L17"/>
    <mergeCell ref="M16:M17"/>
    <mergeCell ref="N16:N17"/>
    <mergeCell ref="O16:U16"/>
    <mergeCell ref="V16:V17"/>
    <mergeCell ref="A1:B1"/>
    <mergeCell ref="C1:M1"/>
    <mergeCell ref="C2:C3"/>
    <mergeCell ref="Z2:AF2"/>
    <mergeCell ref="Y2:Y3"/>
    <mergeCell ref="M2:M3"/>
    <mergeCell ref="N2:N3"/>
    <mergeCell ref="A12:B12"/>
    <mergeCell ref="A2:B2"/>
    <mergeCell ref="D2:J2"/>
    <mergeCell ref="K2:K3"/>
    <mergeCell ref="L2:L3"/>
    <mergeCell ref="Y1:AI1"/>
    <mergeCell ref="N1:X1"/>
    <mergeCell ref="BN1:BO1"/>
    <mergeCell ref="BQ2:BR2"/>
    <mergeCell ref="AJ2:AJ3"/>
    <mergeCell ref="AK2:AQ2"/>
    <mergeCell ref="AR2:AR3"/>
    <mergeCell ref="AS2:AS3"/>
    <mergeCell ref="AT2:AT3"/>
    <mergeCell ref="AV2:AV3"/>
    <mergeCell ref="AW2:BC2"/>
    <mergeCell ref="BD2:BD3"/>
    <mergeCell ref="BE2:BE3"/>
    <mergeCell ref="BF2:BF3"/>
    <mergeCell ref="AV1:BF1"/>
    <mergeCell ref="AJ1:AT1"/>
    <mergeCell ref="D69:E69"/>
    <mergeCell ref="BS2:BU2"/>
    <mergeCell ref="O2:U2"/>
    <mergeCell ref="AH2:AH3"/>
    <mergeCell ref="AI2:AI3"/>
    <mergeCell ref="V2:V3"/>
    <mergeCell ref="W2:W3"/>
    <mergeCell ref="X2:X3"/>
    <mergeCell ref="AG2:AG3"/>
    <mergeCell ref="BQ12:BR12"/>
    <mergeCell ref="BD16:BD17"/>
    <mergeCell ref="BE16:BE17"/>
    <mergeCell ref="AS16:AS17"/>
    <mergeCell ref="AT16:AT17"/>
    <mergeCell ref="Z16:AF16"/>
    <mergeCell ref="AG16:AG17"/>
    <mergeCell ref="AV16:AV17"/>
    <mergeCell ref="AW16:BC16"/>
    <mergeCell ref="AV15:BF15"/>
    <mergeCell ref="W16:W17"/>
    <mergeCell ref="X16:X17"/>
    <mergeCell ref="Y16:Y17"/>
    <mergeCell ref="AJ29:AT29"/>
    <mergeCell ref="AV29:BF29"/>
    <mergeCell ref="BQ43:BR43"/>
    <mergeCell ref="BS43:BU43"/>
    <mergeCell ref="BQ53:BR53"/>
    <mergeCell ref="BN15:BO15"/>
    <mergeCell ref="BQ16:BR16"/>
    <mergeCell ref="BS16:BU16"/>
    <mergeCell ref="BQ26:BR26"/>
    <mergeCell ref="BN29:BO29"/>
    <mergeCell ref="BQ30:BR30"/>
    <mergeCell ref="BS30:BU30"/>
    <mergeCell ref="BQ40:BR40"/>
    <mergeCell ref="BN42:BO42"/>
  </mergeCells>
  <conditionalFormatting sqref="BM4:BM12 J4:J12 U4:U12 AF4:AF12">
    <cfRule type="cellIs" dxfId="12" priority="38" stopIfTrue="1" operator="notEqual">
      <formula>$C$4</formula>
    </cfRule>
  </conditionalFormatting>
  <conditionalFormatting sqref="AQ4:AQ12">
    <cfRule type="cellIs" dxfId="11" priority="27" stopIfTrue="1" operator="notEqual">
      <formula>$C$4</formula>
    </cfRule>
  </conditionalFormatting>
  <conditionalFormatting sqref="BC4:BC12">
    <cfRule type="cellIs" dxfId="10" priority="26" stopIfTrue="1" operator="notEqual">
      <formula>$C$4</formula>
    </cfRule>
  </conditionalFormatting>
  <conditionalFormatting sqref="J58:J66">
    <cfRule type="cellIs" dxfId="9" priority="12" stopIfTrue="1" operator="notEqual">
      <formula>$D$4</formula>
    </cfRule>
  </conditionalFormatting>
  <conditionalFormatting sqref="BM18:BM26 J18:J26 U18:U26 AF18:AF26">
    <cfRule type="cellIs" dxfId="8" priority="9" stopIfTrue="1" operator="notEqual">
      <formula>$C$4</formula>
    </cfRule>
  </conditionalFormatting>
  <conditionalFormatting sqref="AQ18:AQ26">
    <cfRule type="cellIs" dxfId="7" priority="8" stopIfTrue="1" operator="notEqual">
      <formula>$C$4</formula>
    </cfRule>
  </conditionalFormatting>
  <conditionalFormatting sqref="BC18:BC26">
    <cfRule type="cellIs" dxfId="6" priority="7" stopIfTrue="1" operator="notEqual">
      <formula>$C$4</formula>
    </cfRule>
  </conditionalFormatting>
  <conditionalFormatting sqref="BM32:BM40 J32:J40 U32:U40 AF32:AF40">
    <cfRule type="cellIs" dxfId="5" priority="6" stopIfTrue="1" operator="notEqual">
      <formula>$C$4</formula>
    </cfRule>
  </conditionalFormatting>
  <conditionalFormatting sqref="AQ32:AQ40">
    <cfRule type="cellIs" dxfId="4" priority="5" stopIfTrue="1" operator="notEqual">
      <formula>$C$4</formula>
    </cfRule>
  </conditionalFormatting>
  <conditionalFormatting sqref="BC32:BC40">
    <cfRule type="cellIs" dxfId="3" priority="4" stopIfTrue="1" operator="notEqual">
      <formula>$C$4</formula>
    </cfRule>
  </conditionalFormatting>
  <conditionalFormatting sqref="BM45:BM53 U45:U53 AF45:AF53 J45:J53">
    <cfRule type="cellIs" dxfId="2" priority="3" stopIfTrue="1" operator="notEqual">
      <formula>$C$4</formula>
    </cfRule>
  </conditionalFormatting>
  <conditionalFormatting sqref="AQ45:AQ53">
    <cfRule type="cellIs" dxfId="1" priority="2" stopIfTrue="1" operator="notEqual">
      <formula>$C$4</formula>
    </cfRule>
  </conditionalFormatting>
  <conditionalFormatting sqref="BC45:BC53">
    <cfRule type="cellIs" dxfId="0" priority="1" stopIfTrue="1" operator="notEqual">
      <formula>$C$4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TB-07-2017</vt:lpstr>
      <vt:lpstr>TB-09-2016</vt:lpstr>
      <vt:lpstr>'TB-07-2017'!Print_Area</vt:lpstr>
      <vt:lpstr>'TB-07-2017'!Print_Titles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Shafaqat</cp:lastModifiedBy>
  <cp:lastPrinted>2017-05-02T10:10:15Z</cp:lastPrinted>
  <dcterms:created xsi:type="dcterms:W3CDTF">2014-01-15T04:54:34Z</dcterms:created>
  <dcterms:modified xsi:type="dcterms:W3CDTF">2019-12-06T05:18:17Z</dcterms:modified>
</cp:coreProperties>
</file>