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\Data for NTP Website\"/>
    </mc:Choice>
  </mc:AlternateContent>
  <bookViews>
    <workbookView xWindow="0" yWindow="0" windowWidth="20490" windowHeight="7650" tabRatio="698" activeTab="1"/>
  </bookViews>
  <sheets>
    <sheet name="Pakistan TB-07 2018 final" sheetId="6" r:id="rId1"/>
    <sheet name="TB-09-2017" sheetId="7" r:id="rId2"/>
  </sheets>
  <definedNames>
    <definedName name="_xlnm._FilterDatabase" localSheetId="0" hidden="1">'Pakistan TB-07 2018 final'!$A$6:$DJ$6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85" i="6" l="1"/>
  <c r="BL53" i="7" l="1"/>
  <c r="BK53" i="7"/>
  <c r="BL40" i="7"/>
  <c r="BK40" i="7"/>
  <c r="BL26" i="7"/>
  <c r="BK26" i="7"/>
  <c r="BL12" i="7"/>
  <c r="BK12" i="7"/>
  <c r="CQ42" i="6" l="1"/>
  <c r="CQ43" i="6"/>
  <c r="CQ44" i="6"/>
  <c r="CQ45" i="6"/>
  <c r="CQ46" i="6"/>
  <c r="CQ47" i="6"/>
  <c r="CQ48" i="6"/>
  <c r="CQ49" i="6"/>
  <c r="CQ41" i="6"/>
  <c r="K53" i="7" l="1"/>
  <c r="AI49" i="6" l="1"/>
  <c r="AH42" i="6"/>
  <c r="AH43" i="6"/>
  <c r="AH44" i="6"/>
  <c r="AH45" i="6"/>
  <c r="AH46" i="6"/>
  <c r="AH47" i="6"/>
  <c r="AH48" i="6"/>
  <c r="AH41" i="6"/>
  <c r="BS66" i="6"/>
  <c r="CJ84" i="6" l="1"/>
  <c r="CI83" i="6"/>
  <c r="CJ83" i="6"/>
  <c r="CK83" i="6"/>
  <c r="CL83" i="6"/>
  <c r="CJ66" i="6"/>
  <c r="CK66" i="6"/>
  <c r="CL66" i="6"/>
  <c r="CI66" i="6"/>
  <c r="CJ49" i="6"/>
  <c r="CK49" i="6"/>
  <c r="CL49" i="6"/>
  <c r="CI49" i="6"/>
  <c r="CJ32" i="6"/>
  <c r="CK32" i="6"/>
  <c r="CL32" i="6"/>
  <c r="CI32" i="6"/>
  <c r="CJ15" i="6"/>
  <c r="CI15" i="6"/>
  <c r="CI76" i="6"/>
  <c r="CJ76" i="6"/>
  <c r="CK76" i="6"/>
  <c r="CL76" i="6"/>
  <c r="CI77" i="6"/>
  <c r="CJ77" i="6"/>
  <c r="CK77" i="6"/>
  <c r="CL77" i="6"/>
  <c r="CI78" i="6"/>
  <c r="CJ78" i="6"/>
  <c r="CK78" i="6"/>
  <c r="CL78" i="6"/>
  <c r="CI79" i="6"/>
  <c r="CJ79" i="6"/>
  <c r="CK79" i="6"/>
  <c r="CL79" i="6"/>
  <c r="CI80" i="6"/>
  <c r="CJ80" i="6"/>
  <c r="CK80" i="6"/>
  <c r="CL80" i="6"/>
  <c r="CI81" i="6"/>
  <c r="CJ81" i="6"/>
  <c r="CK81" i="6"/>
  <c r="CL81" i="6"/>
  <c r="CI82" i="6"/>
  <c r="CJ82" i="6"/>
  <c r="CK82" i="6"/>
  <c r="CL82" i="6"/>
  <c r="CJ75" i="6"/>
  <c r="CK75" i="6"/>
  <c r="CL75" i="6"/>
  <c r="CI75" i="6"/>
  <c r="BU83" i="6"/>
  <c r="BE85" i="6"/>
  <c r="AN7" i="6"/>
  <c r="AO7" i="6"/>
  <c r="AT7" i="6"/>
  <c r="AU7" i="6"/>
  <c r="AZ7" i="6"/>
  <c r="BA7" i="6"/>
  <c r="AN8" i="6"/>
  <c r="AO8" i="6"/>
  <c r="AT8" i="6"/>
  <c r="AU8" i="6"/>
  <c r="AZ8" i="6"/>
  <c r="BA8" i="6"/>
  <c r="AN9" i="6"/>
  <c r="AO9" i="6"/>
  <c r="AT9" i="6"/>
  <c r="AU9" i="6"/>
  <c r="AZ9" i="6"/>
  <c r="BA9" i="6"/>
  <c r="AN10" i="6"/>
  <c r="AO10" i="6"/>
  <c r="AT10" i="6"/>
  <c r="AU10" i="6"/>
  <c r="AZ10" i="6"/>
  <c r="BA10" i="6"/>
  <c r="AN11" i="6"/>
  <c r="AO11" i="6"/>
  <c r="AT11" i="6"/>
  <c r="AU11" i="6"/>
  <c r="AZ11" i="6"/>
  <c r="BA11" i="6"/>
  <c r="AN12" i="6"/>
  <c r="AO12" i="6"/>
  <c r="AT12" i="6"/>
  <c r="AU12" i="6"/>
  <c r="AZ12" i="6"/>
  <c r="BA12" i="6"/>
  <c r="AN13" i="6"/>
  <c r="AO13" i="6"/>
  <c r="AT13" i="6"/>
  <c r="AU13" i="6"/>
  <c r="AZ13" i="6"/>
  <c r="BA13" i="6"/>
  <c r="AJ15" i="6"/>
  <c r="AK15" i="6"/>
  <c r="AO15" i="6"/>
  <c r="AL15" i="6"/>
  <c r="AM15" i="6"/>
  <c r="AN15" i="6"/>
  <c r="AP15" i="6"/>
  <c r="AQ15" i="6"/>
  <c r="AR15" i="6"/>
  <c r="AT15" i="6"/>
  <c r="AS15" i="6"/>
  <c r="AU15" i="6"/>
  <c r="AV15" i="6"/>
  <c r="AW15" i="6"/>
  <c r="AX15" i="6"/>
  <c r="AZ15" i="6"/>
  <c r="AY15" i="6"/>
  <c r="BA15" i="6"/>
  <c r="AN24" i="6"/>
  <c r="AO24" i="6"/>
  <c r="AT24" i="6"/>
  <c r="AU24" i="6"/>
  <c r="AZ24" i="6"/>
  <c r="BA24" i="6"/>
  <c r="AN25" i="6"/>
  <c r="AO25" i="6"/>
  <c r="AT25" i="6"/>
  <c r="AU25" i="6"/>
  <c r="AZ25" i="6"/>
  <c r="BA25" i="6"/>
  <c r="AN26" i="6"/>
  <c r="AO26" i="6"/>
  <c r="AT26" i="6"/>
  <c r="AU26" i="6"/>
  <c r="AZ26" i="6"/>
  <c r="BA26" i="6"/>
  <c r="AN27" i="6"/>
  <c r="AO27" i="6"/>
  <c r="AT27" i="6"/>
  <c r="AU27" i="6"/>
  <c r="AZ27" i="6"/>
  <c r="BA27" i="6"/>
  <c r="AN28" i="6"/>
  <c r="AO28" i="6"/>
  <c r="AT28" i="6"/>
  <c r="AU28" i="6"/>
  <c r="AZ28" i="6"/>
  <c r="BA28" i="6"/>
  <c r="AN29" i="6"/>
  <c r="AO29" i="6"/>
  <c r="AT29" i="6"/>
  <c r="AU29" i="6"/>
  <c r="AZ29" i="6"/>
  <c r="BA29" i="6"/>
  <c r="AN30" i="6"/>
  <c r="AO30" i="6"/>
  <c r="AT30" i="6"/>
  <c r="AU30" i="6"/>
  <c r="AZ30" i="6"/>
  <c r="BA30" i="6"/>
  <c r="AN31" i="6"/>
  <c r="AO31" i="6"/>
  <c r="AT31" i="6"/>
  <c r="AU31" i="6"/>
  <c r="AZ31" i="6"/>
  <c r="BA31" i="6"/>
  <c r="AJ32" i="6"/>
  <c r="AK32" i="6"/>
  <c r="AL32" i="6"/>
  <c r="AM32" i="6"/>
  <c r="AO32" i="6"/>
  <c r="AN32" i="6"/>
  <c r="AP32" i="6"/>
  <c r="AQ32" i="6"/>
  <c r="AU32" i="6"/>
  <c r="AR32" i="6"/>
  <c r="AT32" i="6"/>
  <c r="AS32" i="6"/>
  <c r="AV32" i="6"/>
  <c r="AW32" i="6"/>
  <c r="AX32" i="6"/>
  <c r="AY32" i="6"/>
  <c r="BA32" i="6"/>
  <c r="AZ32" i="6"/>
  <c r="AN41" i="6"/>
  <c r="AO41" i="6"/>
  <c r="AO49" i="6"/>
  <c r="AT41" i="6"/>
  <c r="AU41" i="6"/>
  <c r="AZ41" i="6"/>
  <c r="BA41" i="6"/>
  <c r="BA49" i="6"/>
  <c r="AJ49" i="6"/>
  <c r="AK49" i="6"/>
  <c r="AL49" i="6"/>
  <c r="AM49" i="6"/>
  <c r="AN49" i="6"/>
  <c r="AP49" i="6"/>
  <c r="AQ49" i="6"/>
  <c r="AR49" i="6"/>
  <c r="AS49" i="6"/>
  <c r="AT49" i="6"/>
  <c r="AU49" i="6"/>
  <c r="AV49" i="6"/>
  <c r="AW49" i="6"/>
  <c r="AX49" i="6"/>
  <c r="AY49" i="6"/>
  <c r="AZ49" i="6"/>
  <c r="AN58" i="6"/>
  <c r="AO58" i="6"/>
  <c r="AO66" i="6"/>
  <c r="AT58" i="6"/>
  <c r="AU58" i="6"/>
  <c r="AZ58" i="6"/>
  <c r="BA58" i="6"/>
  <c r="BA66" i="6"/>
  <c r="AJ66" i="6"/>
  <c r="AK66" i="6"/>
  <c r="AL66" i="6"/>
  <c r="AM66" i="6"/>
  <c r="AN66" i="6"/>
  <c r="AP66" i="6"/>
  <c r="AQ66" i="6"/>
  <c r="AR66" i="6"/>
  <c r="AS66" i="6"/>
  <c r="AT66" i="6"/>
  <c r="AU66" i="6"/>
  <c r="AV66" i="6"/>
  <c r="AW66" i="6"/>
  <c r="AX66" i="6"/>
  <c r="AY66" i="6"/>
  <c r="AZ66" i="6"/>
  <c r="AJ75" i="6"/>
  <c r="AK75" i="6"/>
  <c r="AO75" i="6"/>
  <c r="AL75" i="6"/>
  <c r="AN75" i="6"/>
  <c r="AM75" i="6"/>
  <c r="AP75" i="6"/>
  <c r="AQ75" i="6"/>
  <c r="AR75" i="6"/>
  <c r="AS75" i="6"/>
  <c r="AU75" i="6"/>
  <c r="AT75" i="6"/>
  <c r="AV75" i="6"/>
  <c r="AW75" i="6"/>
  <c r="BA75" i="6"/>
  <c r="AX75" i="6"/>
  <c r="AZ75" i="6"/>
  <c r="AY75" i="6"/>
  <c r="AJ76" i="6"/>
  <c r="AK76" i="6"/>
  <c r="AL76" i="6"/>
  <c r="AM76" i="6"/>
  <c r="AO76" i="6"/>
  <c r="AN76" i="6"/>
  <c r="AP76" i="6"/>
  <c r="AQ76" i="6"/>
  <c r="AU76" i="6"/>
  <c r="AR76" i="6"/>
  <c r="AT76" i="6"/>
  <c r="AS76" i="6"/>
  <c r="AV76" i="6"/>
  <c r="AW76" i="6"/>
  <c r="AX76" i="6"/>
  <c r="AY76" i="6"/>
  <c r="BA76" i="6"/>
  <c r="AZ76" i="6"/>
  <c r="AJ77" i="6"/>
  <c r="AK77" i="6"/>
  <c r="AO77" i="6"/>
  <c r="AL77" i="6"/>
  <c r="AN77" i="6"/>
  <c r="AM77" i="6"/>
  <c r="AP77" i="6"/>
  <c r="AQ77" i="6"/>
  <c r="AR77" i="6"/>
  <c r="AS77" i="6"/>
  <c r="AU77" i="6"/>
  <c r="AT77" i="6"/>
  <c r="AV77" i="6"/>
  <c r="AW77" i="6"/>
  <c r="BA77" i="6"/>
  <c r="AX77" i="6"/>
  <c r="AZ77" i="6"/>
  <c r="AY77" i="6"/>
  <c r="AJ78" i="6"/>
  <c r="AK78" i="6"/>
  <c r="AL78" i="6"/>
  <c r="AM78" i="6"/>
  <c r="AO78" i="6"/>
  <c r="AN78" i="6"/>
  <c r="AP78" i="6"/>
  <c r="AQ78" i="6"/>
  <c r="AU78" i="6"/>
  <c r="AR78" i="6"/>
  <c r="AT78" i="6"/>
  <c r="AS78" i="6"/>
  <c r="AV78" i="6"/>
  <c r="AW78" i="6"/>
  <c r="AX78" i="6"/>
  <c r="AY78" i="6"/>
  <c r="BA78" i="6"/>
  <c r="AZ78" i="6"/>
  <c r="AJ79" i="6"/>
  <c r="AK79" i="6"/>
  <c r="AO79" i="6"/>
  <c r="AL79" i="6"/>
  <c r="AN79" i="6"/>
  <c r="AM79" i="6"/>
  <c r="AP79" i="6"/>
  <c r="AQ79" i="6"/>
  <c r="AR79" i="6"/>
  <c r="AS79" i="6"/>
  <c r="AU79" i="6"/>
  <c r="AT79" i="6"/>
  <c r="AV79" i="6"/>
  <c r="AW79" i="6"/>
  <c r="BA79" i="6"/>
  <c r="AX79" i="6"/>
  <c r="AZ79" i="6"/>
  <c r="AY79" i="6"/>
  <c r="AJ80" i="6"/>
  <c r="AK80" i="6"/>
  <c r="AL80" i="6"/>
  <c r="AM80" i="6"/>
  <c r="AO80" i="6"/>
  <c r="AN80" i="6"/>
  <c r="AP80" i="6"/>
  <c r="AQ80" i="6"/>
  <c r="AU80" i="6"/>
  <c r="AR80" i="6"/>
  <c r="AT80" i="6"/>
  <c r="AS80" i="6"/>
  <c r="AV80" i="6"/>
  <c r="AW80" i="6"/>
  <c r="AX80" i="6"/>
  <c r="AY80" i="6"/>
  <c r="BA80" i="6"/>
  <c r="AZ80" i="6"/>
  <c r="AJ81" i="6"/>
  <c r="AK81" i="6"/>
  <c r="AO81" i="6"/>
  <c r="AL81" i="6"/>
  <c r="AN81" i="6"/>
  <c r="AM81" i="6"/>
  <c r="AP81" i="6"/>
  <c r="AQ81" i="6"/>
  <c r="AR81" i="6"/>
  <c r="AS81" i="6"/>
  <c r="AU81" i="6"/>
  <c r="AT81" i="6"/>
  <c r="AV81" i="6"/>
  <c r="AW81" i="6"/>
  <c r="BA81" i="6"/>
  <c r="AX81" i="6"/>
  <c r="AZ81" i="6"/>
  <c r="AY81" i="6"/>
  <c r="AJ82" i="6"/>
  <c r="AK82" i="6"/>
  <c r="AL82" i="6"/>
  <c r="AM82" i="6"/>
  <c r="AO82" i="6"/>
  <c r="AN82" i="6"/>
  <c r="AP82" i="6"/>
  <c r="AQ82" i="6"/>
  <c r="AU82" i="6"/>
  <c r="AR82" i="6"/>
  <c r="AT82" i="6"/>
  <c r="AS82" i="6"/>
  <c r="AV82" i="6"/>
  <c r="AW82" i="6"/>
  <c r="AX82" i="6"/>
  <c r="AY82" i="6"/>
  <c r="BA82" i="6"/>
  <c r="AZ82" i="6"/>
  <c r="AJ83" i="6"/>
  <c r="AK83" i="6"/>
  <c r="AL83" i="6"/>
  <c r="AN83" i="6"/>
  <c r="AP83" i="6"/>
  <c r="AR83" i="6"/>
  <c r="AS83" i="6"/>
  <c r="AT83" i="6"/>
  <c r="AV83" i="6"/>
  <c r="AZ83" i="6"/>
  <c r="AW83" i="6"/>
  <c r="AX83" i="6"/>
  <c r="AY83" i="6"/>
  <c r="BA83" i="6"/>
  <c r="AQ83" i="6"/>
  <c r="AU83" i="6"/>
  <c r="AM83" i="6"/>
  <c r="AO83" i="6"/>
  <c r="K47" i="7"/>
  <c r="AR53" i="7"/>
  <c r="AM53" i="7"/>
  <c r="AA53" i="7"/>
  <c r="J53" i="7"/>
  <c r="P53" i="7"/>
  <c r="Q53" i="7"/>
  <c r="R53" i="7"/>
  <c r="S53" i="7"/>
  <c r="T53" i="7"/>
  <c r="U53" i="7"/>
  <c r="O53" i="7"/>
  <c r="D53" i="7"/>
  <c r="E53" i="7"/>
  <c r="F53" i="7"/>
  <c r="G53" i="7"/>
  <c r="H53" i="7"/>
  <c r="I53" i="7"/>
  <c r="C53" i="7"/>
  <c r="CO66" i="6"/>
  <c r="CN66" i="6"/>
  <c r="CM66" i="6"/>
  <c r="BR59" i="6"/>
  <c r="BS59" i="6"/>
  <c r="BR60" i="6"/>
  <c r="BS60" i="6"/>
  <c r="BR61" i="6"/>
  <c r="BT61" i="6"/>
  <c r="BS61" i="6"/>
  <c r="BR62" i="6"/>
  <c r="BS62" i="6"/>
  <c r="BT62" i="6"/>
  <c r="BR63" i="6"/>
  <c r="BS63" i="6"/>
  <c r="BT63" i="6"/>
  <c r="BR64" i="6"/>
  <c r="BS64" i="6"/>
  <c r="BR65" i="6"/>
  <c r="BS65" i="6"/>
  <c r="AC65" i="6"/>
  <c r="AH65" i="6"/>
  <c r="AC62" i="6"/>
  <c r="AC60" i="6"/>
  <c r="AC58" i="6"/>
  <c r="AH58" i="6"/>
  <c r="U64" i="6"/>
  <c r="U62" i="6"/>
  <c r="U60" i="6"/>
  <c r="U58" i="6"/>
  <c r="Z58" i="6"/>
  <c r="R58" i="6"/>
  <c r="M64" i="6"/>
  <c r="M61" i="6"/>
  <c r="M58" i="6"/>
  <c r="J58" i="6"/>
  <c r="AI58" i="6"/>
  <c r="E62" i="6"/>
  <c r="E58" i="6"/>
  <c r="BT64" i="6"/>
  <c r="BT60" i="6"/>
  <c r="BT65" i="6"/>
  <c r="BT59" i="6"/>
  <c r="AH60" i="6"/>
  <c r="AH53" i="7"/>
  <c r="AB53" i="7"/>
  <c r="AC53" i="7"/>
  <c r="AD53" i="7"/>
  <c r="AE53" i="7"/>
  <c r="AF53" i="7"/>
  <c r="AG53" i="7"/>
  <c r="W48" i="7"/>
  <c r="W49" i="7"/>
  <c r="W50" i="7"/>
  <c r="W51" i="7"/>
  <c r="W52" i="7"/>
  <c r="W53" i="7"/>
  <c r="V53" i="7"/>
  <c r="W47" i="7"/>
  <c r="AI53" i="7"/>
  <c r="V46" i="7"/>
  <c r="V47" i="7"/>
  <c r="V48" i="7"/>
  <c r="V49" i="7"/>
  <c r="V50" i="7"/>
  <c r="V51" i="7"/>
  <c r="V52" i="7"/>
  <c r="V45" i="7"/>
  <c r="W45" i="7"/>
  <c r="W46" i="7"/>
  <c r="X51" i="7"/>
  <c r="CH63" i="6"/>
  <c r="CG63" i="6"/>
  <c r="J59" i="7"/>
  <c r="J60" i="7"/>
  <c r="J61" i="7"/>
  <c r="J62" i="7"/>
  <c r="J63" i="7"/>
  <c r="J64" i="7"/>
  <c r="J65" i="7"/>
  <c r="J66" i="7"/>
  <c r="J58" i="7"/>
  <c r="I58" i="7"/>
  <c r="AT50" i="7"/>
  <c r="AH50" i="7"/>
  <c r="J50" i="7"/>
  <c r="AH62" i="6"/>
  <c r="AC59" i="6"/>
  <c r="AH59" i="6"/>
  <c r="AC61" i="6"/>
  <c r="AH61" i="6"/>
  <c r="AC63" i="6"/>
  <c r="AH63" i="6"/>
  <c r="AC64" i="6"/>
  <c r="AH64" i="6"/>
  <c r="Z60" i="6"/>
  <c r="Z62" i="6"/>
  <c r="Z64" i="6"/>
  <c r="U59" i="6"/>
  <c r="Z59" i="6"/>
  <c r="U61" i="6"/>
  <c r="Z61" i="6"/>
  <c r="U63" i="6"/>
  <c r="Z63" i="6"/>
  <c r="U65" i="6"/>
  <c r="Z65" i="6"/>
  <c r="R61" i="6"/>
  <c r="R64" i="6"/>
  <c r="M59" i="6"/>
  <c r="R59" i="6"/>
  <c r="M60" i="6"/>
  <c r="R60" i="6"/>
  <c r="M62" i="6"/>
  <c r="R62" i="6"/>
  <c r="M63" i="6"/>
  <c r="R63" i="6"/>
  <c r="M65" i="6"/>
  <c r="R65" i="6"/>
  <c r="J62" i="6"/>
  <c r="AI62" i="6"/>
  <c r="E59" i="6"/>
  <c r="J59" i="6"/>
  <c r="E60" i="6"/>
  <c r="J60" i="6"/>
  <c r="E61" i="6"/>
  <c r="J61" i="6"/>
  <c r="E63" i="6"/>
  <c r="J63" i="6"/>
  <c r="E64" i="6"/>
  <c r="J64" i="6"/>
  <c r="E65" i="6"/>
  <c r="J65" i="6"/>
  <c r="AI65" i="6"/>
  <c r="CR63" i="6"/>
  <c r="AI59" i="6"/>
  <c r="BU63" i="6"/>
  <c r="CS63" i="6"/>
  <c r="AI63" i="6"/>
  <c r="AI64" i="6"/>
  <c r="CQ63" i="6"/>
  <c r="Z66" i="6"/>
  <c r="AC66" i="6"/>
  <c r="AI61" i="6"/>
  <c r="AH66" i="6"/>
  <c r="AI60" i="6"/>
  <c r="CR59" i="6"/>
  <c r="CR60" i="6"/>
  <c r="CR61" i="6"/>
  <c r="CR62" i="6"/>
  <c r="CQ62" i="6"/>
  <c r="CS62" i="6"/>
  <c r="CX62" i="6"/>
  <c r="CQ59" i="6"/>
  <c r="BX66" i="6"/>
  <c r="H66" i="6"/>
  <c r="L66" i="6"/>
  <c r="K66" i="6"/>
  <c r="G66" i="6"/>
  <c r="I66" i="6"/>
  <c r="N66" i="6"/>
  <c r="O66" i="6"/>
  <c r="P66" i="6"/>
  <c r="Q66" i="6"/>
  <c r="S66" i="6"/>
  <c r="T66" i="6"/>
  <c r="V66" i="6"/>
  <c r="W66" i="6"/>
  <c r="X66" i="6"/>
  <c r="Y66" i="6"/>
  <c r="AA66" i="6"/>
  <c r="AB66" i="6"/>
  <c r="AD66" i="6"/>
  <c r="AE66" i="6"/>
  <c r="AF66" i="6"/>
  <c r="AG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V66" i="6"/>
  <c r="BW66" i="6"/>
  <c r="BY66" i="6"/>
  <c r="BZ66" i="6"/>
  <c r="CA66" i="6"/>
  <c r="CB66" i="6"/>
  <c r="CC66" i="6"/>
  <c r="CD66" i="6"/>
  <c r="CE66" i="6"/>
  <c r="CF66" i="6"/>
  <c r="CP66" i="6"/>
  <c r="D66" i="6"/>
  <c r="C66" i="6"/>
  <c r="BR66" i="6"/>
  <c r="BT66" i="6"/>
  <c r="M66" i="6"/>
  <c r="R66" i="6"/>
  <c r="U66" i="6"/>
  <c r="E66" i="6"/>
  <c r="BC65" i="7"/>
  <c r="AX65" i="7"/>
  <c r="AS65" i="7"/>
  <c r="AR65" i="7"/>
  <c r="AQ65" i="7"/>
  <c r="AP65" i="7"/>
  <c r="AO65" i="7"/>
  <c r="AV65" i="7"/>
  <c r="AN65" i="7"/>
  <c r="AW65" i="7"/>
  <c r="AM65" i="7"/>
  <c r="AG65" i="7"/>
  <c r="AF65" i="7"/>
  <c r="AL65" i="7"/>
  <c r="AE65" i="7"/>
  <c r="AD65" i="7"/>
  <c r="AC65" i="7"/>
  <c r="AB65" i="7"/>
  <c r="AA65" i="7"/>
  <c r="U65" i="7"/>
  <c r="T65" i="7"/>
  <c r="S65" i="7"/>
  <c r="R65" i="7"/>
  <c r="Q65" i="7"/>
  <c r="P65" i="7"/>
  <c r="O65" i="7"/>
  <c r="Z65" i="7"/>
  <c r="I65" i="7"/>
  <c r="BF65" i="7"/>
  <c r="H65" i="7"/>
  <c r="N65" i="7"/>
  <c r="G65" i="7"/>
  <c r="BD65" i="7"/>
  <c r="F65" i="7"/>
  <c r="K65" i="7"/>
  <c r="E65" i="7"/>
  <c r="BB65" i="7"/>
  <c r="D65" i="7"/>
  <c r="BA65" i="7"/>
  <c r="C65" i="7"/>
  <c r="AZ65" i="7"/>
  <c r="BF64" i="7"/>
  <c r="BB64" i="7"/>
  <c r="AS64" i="7"/>
  <c r="AR64" i="7"/>
  <c r="AX64" i="7"/>
  <c r="AQ64" i="7"/>
  <c r="AP64" i="7"/>
  <c r="AO64" i="7"/>
  <c r="AN64" i="7"/>
  <c r="AM64" i="7"/>
  <c r="AW64" i="7"/>
  <c r="AJ64" i="7"/>
  <c r="AG64" i="7"/>
  <c r="AF64" i="7"/>
  <c r="AE64" i="7"/>
  <c r="AD64" i="7"/>
  <c r="AC64" i="7"/>
  <c r="AB64" i="7"/>
  <c r="AI64" i="7"/>
  <c r="AA64" i="7"/>
  <c r="AL64" i="7"/>
  <c r="U64" i="7"/>
  <c r="T64" i="7"/>
  <c r="Z64" i="7"/>
  <c r="S64" i="7"/>
  <c r="R64" i="7"/>
  <c r="Q64" i="7"/>
  <c r="P64" i="7"/>
  <c r="Y64" i="7"/>
  <c r="O64" i="7"/>
  <c r="N64" i="7"/>
  <c r="I64" i="7"/>
  <c r="H64" i="7"/>
  <c r="BE64" i="7"/>
  <c r="BJ64" i="7"/>
  <c r="G64" i="7"/>
  <c r="BD64" i="7"/>
  <c r="F64" i="7"/>
  <c r="BC64" i="7"/>
  <c r="E64" i="7"/>
  <c r="L64" i="7"/>
  <c r="D64" i="7"/>
  <c r="BA64" i="7"/>
  <c r="C64" i="7"/>
  <c r="AZ64" i="7"/>
  <c r="AS63" i="7"/>
  <c r="AR63" i="7"/>
  <c r="AQ63" i="7"/>
  <c r="AP63" i="7"/>
  <c r="AO63" i="7"/>
  <c r="AN63" i="7"/>
  <c r="AM63" i="7"/>
  <c r="AX63" i="7"/>
  <c r="AG63" i="7"/>
  <c r="AF63" i="7"/>
  <c r="AL63" i="7"/>
  <c r="AE63" i="7"/>
  <c r="AD63" i="7"/>
  <c r="AC63" i="7"/>
  <c r="AB63" i="7"/>
  <c r="AK63" i="7"/>
  <c r="AA63" i="7"/>
  <c r="U63" i="7"/>
  <c r="T63" i="7"/>
  <c r="S63" i="7"/>
  <c r="R63" i="7"/>
  <c r="Q63" i="7"/>
  <c r="P63" i="7"/>
  <c r="Y63" i="7"/>
  <c r="O63" i="7"/>
  <c r="Z63" i="7"/>
  <c r="I63" i="7"/>
  <c r="H63" i="7"/>
  <c r="G63" i="7"/>
  <c r="F63" i="7"/>
  <c r="BC63" i="7"/>
  <c r="E63" i="7"/>
  <c r="D63" i="7"/>
  <c r="C63" i="7"/>
  <c r="AS62" i="7"/>
  <c r="AR62" i="7"/>
  <c r="AX62" i="7"/>
  <c r="AQ62" i="7"/>
  <c r="AP62" i="7"/>
  <c r="AO62" i="7"/>
  <c r="AN62" i="7"/>
  <c r="AW62" i="7"/>
  <c r="AM62" i="7"/>
  <c r="AG62" i="7"/>
  <c r="AF62" i="7"/>
  <c r="AL62" i="7"/>
  <c r="AE62" i="7"/>
  <c r="AD62" i="7"/>
  <c r="AC62" i="7"/>
  <c r="AB62" i="7"/>
  <c r="AA62" i="7"/>
  <c r="U62" i="7"/>
  <c r="T62" i="7"/>
  <c r="S62" i="7"/>
  <c r="R62" i="7"/>
  <c r="Q62" i="7"/>
  <c r="P62" i="7"/>
  <c r="O62" i="7"/>
  <c r="I62" i="7"/>
  <c r="BF62" i="7"/>
  <c r="H62" i="7"/>
  <c r="G62" i="7"/>
  <c r="F62" i="7"/>
  <c r="E62" i="7"/>
  <c r="BB62" i="7"/>
  <c r="D62" i="7"/>
  <c r="C62" i="7"/>
  <c r="N62" i="7"/>
  <c r="AX61" i="7"/>
  <c r="AS61" i="7"/>
  <c r="AR61" i="7"/>
  <c r="AQ61" i="7"/>
  <c r="AP61" i="7"/>
  <c r="AO61" i="7"/>
  <c r="AV61" i="7"/>
  <c r="AN61" i="7"/>
  <c r="AW61" i="7"/>
  <c r="AM61" i="7"/>
  <c r="AK61" i="7"/>
  <c r="AG61" i="7"/>
  <c r="AF61" i="7"/>
  <c r="AE61" i="7"/>
  <c r="AD61" i="7"/>
  <c r="AC61" i="7"/>
  <c r="AB61" i="7"/>
  <c r="AA61" i="7"/>
  <c r="X61" i="7"/>
  <c r="U61" i="7"/>
  <c r="T61" i="7"/>
  <c r="S61" i="7"/>
  <c r="R61" i="7"/>
  <c r="Q61" i="7"/>
  <c r="P61" i="7"/>
  <c r="O61" i="7"/>
  <c r="Z61" i="7"/>
  <c r="I61" i="7"/>
  <c r="BF61" i="7"/>
  <c r="H61" i="7"/>
  <c r="G61" i="7"/>
  <c r="F61" i="7"/>
  <c r="E61" i="7"/>
  <c r="BB61" i="7"/>
  <c r="D61" i="7"/>
  <c r="C61" i="7"/>
  <c r="AS60" i="7"/>
  <c r="AR60" i="7"/>
  <c r="AQ60" i="7"/>
  <c r="AP60" i="7"/>
  <c r="AO60" i="7"/>
  <c r="AN60" i="7"/>
  <c r="AM60" i="7"/>
  <c r="AG60" i="7"/>
  <c r="AF60" i="7"/>
  <c r="AE60" i="7"/>
  <c r="AD60" i="7"/>
  <c r="AC60" i="7"/>
  <c r="AB60" i="7"/>
  <c r="AA60" i="7"/>
  <c r="AL60" i="7"/>
  <c r="U60" i="7"/>
  <c r="T60" i="7"/>
  <c r="S60" i="7"/>
  <c r="R60" i="7"/>
  <c r="Q60" i="7"/>
  <c r="P60" i="7"/>
  <c r="O60" i="7"/>
  <c r="I60" i="7"/>
  <c r="H60" i="7"/>
  <c r="BE60" i="7"/>
  <c r="G60" i="7"/>
  <c r="F60" i="7"/>
  <c r="E60" i="7"/>
  <c r="D60" i="7"/>
  <c r="BA60" i="7"/>
  <c r="C60" i="7"/>
  <c r="AS59" i="7"/>
  <c r="AR59" i="7"/>
  <c r="AQ59" i="7"/>
  <c r="AP59" i="7"/>
  <c r="AO59" i="7"/>
  <c r="AN59" i="7"/>
  <c r="AM59" i="7"/>
  <c r="AX59" i="7"/>
  <c r="AG59" i="7"/>
  <c r="AF59" i="7"/>
  <c r="AE59" i="7"/>
  <c r="AD59" i="7"/>
  <c r="AC59" i="7"/>
  <c r="AB59" i="7"/>
  <c r="AA59" i="7"/>
  <c r="U59" i="7"/>
  <c r="T59" i="7"/>
  <c r="S59" i="7"/>
  <c r="R59" i="7"/>
  <c r="Q59" i="7"/>
  <c r="P59" i="7"/>
  <c r="O59" i="7"/>
  <c r="Z59" i="7"/>
  <c r="I59" i="7"/>
  <c r="BF59" i="7"/>
  <c r="H59" i="7"/>
  <c r="G59" i="7"/>
  <c r="F59" i="7"/>
  <c r="E59" i="7"/>
  <c r="BB59" i="7"/>
  <c r="D59" i="7"/>
  <c r="C59" i="7"/>
  <c r="AS58" i="7"/>
  <c r="AR58" i="7"/>
  <c r="AX58" i="7"/>
  <c r="AQ58" i="7"/>
  <c r="AP58" i="7"/>
  <c r="AO58" i="7"/>
  <c r="AN58" i="7"/>
  <c r="AN66" i="7"/>
  <c r="AM58" i="7"/>
  <c r="AL58" i="7"/>
  <c r="AG58" i="7"/>
  <c r="AF58" i="7"/>
  <c r="AE58" i="7"/>
  <c r="AD58" i="7"/>
  <c r="AC58" i="7"/>
  <c r="AJ58" i="7"/>
  <c r="AB58" i="7"/>
  <c r="AA58" i="7"/>
  <c r="U58" i="7"/>
  <c r="T58" i="7"/>
  <c r="Z58" i="7"/>
  <c r="S58" i="7"/>
  <c r="R58" i="7"/>
  <c r="Q58" i="7"/>
  <c r="P58" i="7"/>
  <c r="X58" i="7"/>
  <c r="O58" i="7"/>
  <c r="H58" i="7"/>
  <c r="G58" i="7"/>
  <c r="F58" i="7"/>
  <c r="E58" i="7"/>
  <c r="D58" i="7"/>
  <c r="C58" i="7"/>
  <c r="N58" i="7"/>
  <c r="AS53" i="7"/>
  <c r="AQ53" i="7"/>
  <c r="AP53" i="7"/>
  <c r="AO53" i="7"/>
  <c r="AN53" i="7"/>
  <c r="AK53" i="7"/>
  <c r="M53" i="7"/>
  <c r="BJ52" i="7"/>
  <c r="BF52" i="7"/>
  <c r="BE52" i="7"/>
  <c r="BD52" i="7"/>
  <c r="BC52" i="7"/>
  <c r="BB52" i="7"/>
  <c r="BH52" i="7"/>
  <c r="BA52" i="7"/>
  <c r="BI52" i="7"/>
  <c r="AZ52" i="7"/>
  <c r="AX52" i="7"/>
  <c r="AW52" i="7"/>
  <c r="AV52" i="7"/>
  <c r="AU52" i="7"/>
  <c r="AL52" i="7"/>
  <c r="AK52" i="7"/>
  <c r="AJ52" i="7"/>
  <c r="AI52" i="7"/>
  <c r="Z52" i="7"/>
  <c r="Y52" i="7"/>
  <c r="X52" i="7"/>
  <c r="N52" i="7"/>
  <c r="M52" i="7"/>
  <c r="L52" i="7"/>
  <c r="K52" i="7"/>
  <c r="BI51" i="7"/>
  <c r="BF51" i="7"/>
  <c r="BE51" i="7"/>
  <c r="BJ51" i="7"/>
  <c r="BD51" i="7"/>
  <c r="BC51" i="7"/>
  <c r="BB51" i="7"/>
  <c r="BA51" i="7"/>
  <c r="AZ51" i="7"/>
  <c r="AX51" i="7"/>
  <c r="AW51" i="7"/>
  <c r="AV51" i="7"/>
  <c r="AU51" i="7"/>
  <c r="AL51" i="7"/>
  <c r="AK51" i="7"/>
  <c r="AJ51" i="7"/>
  <c r="AI51" i="7"/>
  <c r="Z51" i="7"/>
  <c r="Y51" i="7"/>
  <c r="N51" i="7"/>
  <c r="M51" i="7"/>
  <c r="L51" i="7"/>
  <c r="K51" i="7"/>
  <c r="BF50" i="7"/>
  <c r="BE50" i="7"/>
  <c r="BD50" i="7"/>
  <c r="BC50" i="7"/>
  <c r="BB50" i="7"/>
  <c r="BA50" i="7"/>
  <c r="AZ50" i="7"/>
  <c r="BJ50" i="7"/>
  <c r="AX50" i="7"/>
  <c r="AW50" i="7"/>
  <c r="AV50" i="7"/>
  <c r="AU50" i="7"/>
  <c r="AL50" i="7"/>
  <c r="AK50" i="7"/>
  <c r="AJ50" i="7"/>
  <c r="AI50" i="7"/>
  <c r="Z50" i="7"/>
  <c r="Y50" i="7"/>
  <c r="X50" i="7"/>
  <c r="N50" i="7"/>
  <c r="M50" i="7"/>
  <c r="L50" i="7"/>
  <c r="K50" i="7"/>
  <c r="BF49" i="7"/>
  <c r="BE49" i="7"/>
  <c r="BD49" i="7"/>
  <c r="BC49" i="7"/>
  <c r="BB49" i="7"/>
  <c r="BA49" i="7"/>
  <c r="AZ49" i="7"/>
  <c r="AX49" i="7"/>
  <c r="AW49" i="7"/>
  <c r="AV49" i="7"/>
  <c r="AU49" i="7"/>
  <c r="AL49" i="7"/>
  <c r="AK49" i="7"/>
  <c r="AJ49" i="7"/>
  <c r="AI49" i="7"/>
  <c r="Z49" i="7"/>
  <c r="Y49" i="7"/>
  <c r="X49" i="7"/>
  <c r="N49" i="7"/>
  <c r="M49" i="7"/>
  <c r="L49" i="7"/>
  <c r="K49" i="7"/>
  <c r="BJ48" i="7"/>
  <c r="BF48" i="7"/>
  <c r="BE48" i="7"/>
  <c r="BD48" i="7"/>
  <c r="BC48" i="7"/>
  <c r="BB48" i="7"/>
  <c r="BA48" i="7"/>
  <c r="AZ48" i="7"/>
  <c r="AX48" i="7"/>
  <c r="AW48" i="7"/>
  <c r="AV48" i="7"/>
  <c r="AU48" i="7"/>
  <c r="AL48" i="7"/>
  <c r="AK48" i="7"/>
  <c r="AJ48" i="7"/>
  <c r="AI48" i="7"/>
  <c r="Z48" i="7"/>
  <c r="Y48" i="7"/>
  <c r="X48" i="7"/>
  <c r="N48" i="7"/>
  <c r="M48" i="7"/>
  <c r="L48" i="7"/>
  <c r="K48" i="7"/>
  <c r="BF47" i="7"/>
  <c r="BE47" i="7"/>
  <c r="BD47" i="7"/>
  <c r="BC47" i="7"/>
  <c r="BB47" i="7"/>
  <c r="BA47" i="7"/>
  <c r="AZ47" i="7"/>
  <c r="AX47" i="7"/>
  <c r="AW47" i="7"/>
  <c r="AV47" i="7"/>
  <c r="AU47" i="7"/>
  <c r="AL47" i="7"/>
  <c r="AK47" i="7"/>
  <c r="AJ47" i="7"/>
  <c r="AI47" i="7"/>
  <c r="Z47" i="7"/>
  <c r="Y47" i="7"/>
  <c r="X47" i="7"/>
  <c r="N47" i="7"/>
  <c r="M47" i="7"/>
  <c r="L47" i="7"/>
  <c r="BF46" i="7"/>
  <c r="BE46" i="7"/>
  <c r="BD46" i="7"/>
  <c r="BC46" i="7"/>
  <c r="BB46" i="7"/>
  <c r="BA46" i="7"/>
  <c r="AZ46" i="7"/>
  <c r="AX46" i="7"/>
  <c r="AW46" i="7"/>
  <c r="AV46" i="7"/>
  <c r="AU46" i="7"/>
  <c r="AL46" i="7"/>
  <c r="AK46" i="7"/>
  <c r="AJ46" i="7"/>
  <c r="AI46" i="7"/>
  <c r="Z46" i="7"/>
  <c r="Y46" i="7"/>
  <c r="X46" i="7"/>
  <c r="N46" i="7"/>
  <c r="M46" i="7"/>
  <c r="L46" i="7"/>
  <c r="K46" i="7"/>
  <c r="BF45" i="7"/>
  <c r="BE45" i="7"/>
  <c r="BD45" i="7"/>
  <c r="BC45" i="7"/>
  <c r="BB45" i="7"/>
  <c r="BA45" i="7"/>
  <c r="BG45" i="7"/>
  <c r="AZ45" i="7"/>
  <c r="AX45" i="7"/>
  <c r="AW45" i="7"/>
  <c r="AV45" i="7"/>
  <c r="AU45" i="7"/>
  <c r="AL45" i="7"/>
  <c r="AK45" i="7"/>
  <c r="AJ45" i="7"/>
  <c r="AI45" i="7"/>
  <c r="Z45" i="7"/>
  <c r="Y45" i="7"/>
  <c r="X45" i="7"/>
  <c r="N45" i="7"/>
  <c r="M45" i="7"/>
  <c r="L45" i="7"/>
  <c r="AT40" i="7"/>
  <c r="AS40" i="7"/>
  <c r="AR40" i="7"/>
  <c r="AX40" i="7"/>
  <c r="AQ40" i="7"/>
  <c r="AP40" i="7"/>
  <c r="AO40" i="7"/>
  <c r="AN40" i="7"/>
  <c r="AV40" i="7"/>
  <c r="AM40" i="7"/>
  <c r="AH40" i="7"/>
  <c r="AG40" i="7"/>
  <c r="AF40" i="7"/>
  <c r="AL40" i="7"/>
  <c r="AE40" i="7"/>
  <c r="AD40" i="7"/>
  <c r="AC40" i="7"/>
  <c r="AB40" i="7"/>
  <c r="AJ40" i="7"/>
  <c r="AA40" i="7"/>
  <c r="AK40" i="7"/>
  <c r="V40" i="7"/>
  <c r="U40" i="7"/>
  <c r="T40" i="7"/>
  <c r="Z40" i="7"/>
  <c r="S40" i="7"/>
  <c r="R40" i="7"/>
  <c r="Q40" i="7"/>
  <c r="P40" i="7"/>
  <c r="X40" i="7"/>
  <c r="O40" i="7"/>
  <c r="J40" i="7"/>
  <c r="I40" i="7"/>
  <c r="H40" i="7"/>
  <c r="N40" i="7"/>
  <c r="G40" i="7"/>
  <c r="F40" i="7"/>
  <c r="E40" i="7"/>
  <c r="D40" i="7"/>
  <c r="L40" i="7"/>
  <c r="C40" i="7"/>
  <c r="BG39" i="7"/>
  <c r="BF39" i="7"/>
  <c r="BE39" i="7"/>
  <c r="BJ39" i="7"/>
  <c r="BD39" i="7"/>
  <c r="BC39" i="7"/>
  <c r="BB39" i="7"/>
  <c r="BA39" i="7"/>
  <c r="BI39" i="7"/>
  <c r="AZ39" i="7"/>
  <c r="AX39" i="7"/>
  <c r="AW39" i="7"/>
  <c r="AV39" i="7"/>
  <c r="AU39" i="7"/>
  <c r="AL39" i="7"/>
  <c r="AK39" i="7"/>
  <c r="AJ39" i="7"/>
  <c r="AI39" i="7"/>
  <c r="Z39" i="7"/>
  <c r="Y39" i="7"/>
  <c r="X39" i="7"/>
  <c r="W39" i="7"/>
  <c r="N39" i="7"/>
  <c r="M39" i="7"/>
  <c r="L39" i="7"/>
  <c r="K39" i="7"/>
  <c r="BJ38" i="7"/>
  <c r="BF38" i="7"/>
  <c r="BE38" i="7"/>
  <c r="BD38" i="7"/>
  <c r="BC38" i="7"/>
  <c r="BB38" i="7"/>
  <c r="BH38" i="7"/>
  <c r="BA38" i="7"/>
  <c r="BI38" i="7"/>
  <c r="AZ38" i="7"/>
  <c r="AX38" i="7"/>
  <c r="AW38" i="7"/>
  <c r="AV38" i="7"/>
  <c r="AU38" i="7"/>
  <c r="AL38" i="7"/>
  <c r="AK38" i="7"/>
  <c r="AJ38" i="7"/>
  <c r="AI38" i="7"/>
  <c r="Z38" i="7"/>
  <c r="Y38" i="7"/>
  <c r="X38" i="7"/>
  <c r="W38" i="7"/>
  <c r="N38" i="7"/>
  <c r="M38" i="7"/>
  <c r="L38" i="7"/>
  <c r="K38" i="7"/>
  <c r="BF37" i="7"/>
  <c r="BE37" i="7"/>
  <c r="BJ37" i="7"/>
  <c r="BD37" i="7"/>
  <c r="BC37" i="7"/>
  <c r="BB37" i="7"/>
  <c r="BA37" i="7"/>
  <c r="BH37" i="7"/>
  <c r="AZ37" i="7"/>
  <c r="AX37" i="7"/>
  <c r="AW37" i="7"/>
  <c r="AV37" i="7"/>
  <c r="AU37" i="7"/>
  <c r="AL37" i="7"/>
  <c r="AK37" i="7"/>
  <c r="AJ37" i="7"/>
  <c r="AI37" i="7"/>
  <c r="Z37" i="7"/>
  <c r="Y37" i="7"/>
  <c r="X37" i="7"/>
  <c r="W37" i="7"/>
  <c r="N37" i="7"/>
  <c r="M37" i="7"/>
  <c r="L37" i="7"/>
  <c r="K37" i="7"/>
  <c r="BF36" i="7"/>
  <c r="BE36" i="7"/>
  <c r="BD36" i="7"/>
  <c r="BC36" i="7"/>
  <c r="BB36" i="7"/>
  <c r="BG36" i="7"/>
  <c r="BA36" i="7"/>
  <c r="BI36" i="7"/>
  <c r="AZ36" i="7"/>
  <c r="BJ36" i="7"/>
  <c r="AX36" i="7"/>
  <c r="AW36" i="7"/>
  <c r="AV36" i="7"/>
  <c r="AU36" i="7"/>
  <c r="AL36" i="7"/>
  <c r="AK36" i="7"/>
  <c r="AJ36" i="7"/>
  <c r="AI36" i="7"/>
  <c r="Z36" i="7"/>
  <c r="Y36" i="7"/>
  <c r="X36" i="7"/>
  <c r="W36" i="7"/>
  <c r="N36" i="7"/>
  <c r="M36" i="7"/>
  <c r="L36" i="7"/>
  <c r="K36" i="7"/>
  <c r="BF35" i="7"/>
  <c r="BE35" i="7"/>
  <c r="BJ35" i="7"/>
  <c r="BD35" i="7"/>
  <c r="BC35" i="7"/>
  <c r="BG35" i="7"/>
  <c r="BB35" i="7"/>
  <c r="BA35" i="7"/>
  <c r="BI35" i="7"/>
  <c r="AZ35" i="7"/>
  <c r="AX35" i="7"/>
  <c r="AW35" i="7"/>
  <c r="AV35" i="7"/>
  <c r="AU35" i="7"/>
  <c r="AL35" i="7"/>
  <c r="AK35" i="7"/>
  <c r="AJ35" i="7"/>
  <c r="AI35" i="7"/>
  <c r="Z35" i="7"/>
  <c r="Y35" i="7"/>
  <c r="X35" i="7"/>
  <c r="W35" i="7"/>
  <c r="N35" i="7"/>
  <c r="M35" i="7"/>
  <c r="L35" i="7"/>
  <c r="K35" i="7"/>
  <c r="BF34" i="7"/>
  <c r="BF40" i="7"/>
  <c r="BE34" i="7"/>
  <c r="BJ34" i="7"/>
  <c r="BD34" i="7"/>
  <c r="BC34" i="7"/>
  <c r="BB34" i="7"/>
  <c r="BA34" i="7"/>
  <c r="BI34" i="7"/>
  <c r="AZ34" i="7"/>
  <c r="AX34" i="7"/>
  <c r="AW34" i="7"/>
  <c r="AV34" i="7"/>
  <c r="AU34" i="7"/>
  <c r="AL34" i="7"/>
  <c r="AK34" i="7"/>
  <c r="AJ34" i="7"/>
  <c r="AI34" i="7"/>
  <c r="Z34" i="7"/>
  <c r="Y34" i="7"/>
  <c r="X34" i="7"/>
  <c r="W34" i="7"/>
  <c r="N34" i="7"/>
  <c r="M34" i="7"/>
  <c r="L34" i="7"/>
  <c r="K34" i="7"/>
  <c r="BF33" i="7"/>
  <c r="BE33" i="7"/>
  <c r="BJ33" i="7"/>
  <c r="BD33" i="7"/>
  <c r="BC33" i="7"/>
  <c r="BB33" i="7"/>
  <c r="BA33" i="7"/>
  <c r="BH33" i="7"/>
  <c r="AZ33" i="7"/>
  <c r="AX33" i="7"/>
  <c r="AW33" i="7"/>
  <c r="AV33" i="7"/>
  <c r="AU33" i="7"/>
  <c r="AL33" i="7"/>
  <c r="AK33" i="7"/>
  <c r="AJ33" i="7"/>
  <c r="AI33" i="7"/>
  <c r="Z33" i="7"/>
  <c r="Y33" i="7"/>
  <c r="X33" i="7"/>
  <c r="W33" i="7"/>
  <c r="N33" i="7"/>
  <c r="M33" i="7"/>
  <c r="L33" i="7"/>
  <c r="K33" i="7"/>
  <c r="BF32" i="7"/>
  <c r="BE32" i="7"/>
  <c r="BD32" i="7"/>
  <c r="BD40" i="7"/>
  <c r="BC32" i="7"/>
  <c r="BB32" i="7"/>
  <c r="BA32" i="7"/>
  <c r="BG32" i="7"/>
  <c r="AZ32" i="7"/>
  <c r="AZ40" i="7"/>
  <c r="AX32" i="7"/>
  <c r="AW32" i="7"/>
  <c r="AV32" i="7"/>
  <c r="AU32" i="7"/>
  <c r="AU40" i="7"/>
  <c r="AL32" i="7"/>
  <c r="AK32" i="7"/>
  <c r="AJ32" i="7"/>
  <c r="AI32" i="7"/>
  <c r="AI40" i="7"/>
  <c r="Z32" i="7"/>
  <c r="Y32" i="7"/>
  <c r="X32" i="7"/>
  <c r="W32" i="7"/>
  <c r="W40" i="7"/>
  <c r="N32" i="7"/>
  <c r="M32" i="7"/>
  <c r="L32" i="7"/>
  <c r="K32" i="7"/>
  <c r="K40" i="7"/>
  <c r="AX26" i="7"/>
  <c r="AS26" i="7"/>
  <c r="AR26" i="7"/>
  <c r="AQ26" i="7"/>
  <c r="AP26" i="7"/>
  <c r="AO26" i="7"/>
  <c r="AV26" i="7"/>
  <c r="AN26" i="7"/>
  <c r="AW26" i="7"/>
  <c r="AM26" i="7"/>
  <c r="AG26" i="7"/>
  <c r="AF26" i="7"/>
  <c r="AL26" i="7"/>
  <c r="AE26" i="7"/>
  <c r="AD26" i="7"/>
  <c r="AC26" i="7"/>
  <c r="AB26" i="7"/>
  <c r="AJ26" i="7"/>
  <c r="AA26" i="7"/>
  <c r="U26" i="7"/>
  <c r="T26" i="7"/>
  <c r="S26" i="7"/>
  <c r="R26" i="7"/>
  <c r="Q26" i="7"/>
  <c r="P26" i="7"/>
  <c r="W26" i="7"/>
  <c r="O26" i="7"/>
  <c r="Z26" i="7"/>
  <c r="I26" i="7"/>
  <c r="H26" i="7"/>
  <c r="N26" i="7"/>
  <c r="G26" i="7"/>
  <c r="F26" i="7"/>
  <c r="K26" i="7"/>
  <c r="E26" i="7"/>
  <c r="D26" i="7"/>
  <c r="M26" i="7"/>
  <c r="C26" i="7"/>
  <c r="BJ25" i="7"/>
  <c r="BF25" i="7"/>
  <c r="BE25" i="7"/>
  <c r="BD25" i="7"/>
  <c r="BC25" i="7"/>
  <c r="BB25" i="7"/>
  <c r="BH25" i="7"/>
  <c r="BA25" i="7"/>
  <c r="BI25" i="7"/>
  <c r="AZ25" i="7"/>
  <c r="AX25" i="7"/>
  <c r="AW25" i="7"/>
  <c r="AV25" i="7"/>
  <c r="AU25" i="7"/>
  <c r="AL25" i="7"/>
  <c r="AK25" i="7"/>
  <c r="AJ25" i="7"/>
  <c r="AI25" i="7"/>
  <c r="Z25" i="7"/>
  <c r="Y25" i="7"/>
  <c r="X25" i="7"/>
  <c r="W25" i="7"/>
  <c r="N25" i="7"/>
  <c r="M25" i="7"/>
  <c r="L25" i="7"/>
  <c r="K25" i="7"/>
  <c r="BF24" i="7"/>
  <c r="BE24" i="7"/>
  <c r="BJ24" i="7"/>
  <c r="BD24" i="7"/>
  <c r="BC24" i="7"/>
  <c r="BB24" i="7"/>
  <c r="BA24" i="7"/>
  <c r="BH24" i="7"/>
  <c r="AZ24" i="7"/>
  <c r="AX24" i="7"/>
  <c r="AW24" i="7"/>
  <c r="AV24" i="7"/>
  <c r="AU24" i="7"/>
  <c r="AL24" i="7"/>
  <c r="AK24" i="7"/>
  <c r="AJ24" i="7"/>
  <c r="AI24" i="7"/>
  <c r="Z24" i="7"/>
  <c r="Y24" i="7"/>
  <c r="X24" i="7"/>
  <c r="W24" i="7"/>
  <c r="N24" i="7"/>
  <c r="M24" i="7"/>
  <c r="L24" i="7"/>
  <c r="K24" i="7"/>
  <c r="BF23" i="7"/>
  <c r="BE23" i="7"/>
  <c r="BD23" i="7"/>
  <c r="BC23" i="7"/>
  <c r="BB23" i="7"/>
  <c r="BA23" i="7"/>
  <c r="BG23" i="7"/>
  <c r="AZ23" i="7"/>
  <c r="BH23" i="7"/>
  <c r="AX23" i="7"/>
  <c r="AW23" i="7"/>
  <c r="AV23" i="7"/>
  <c r="AU23" i="7"/>
  <c r="AL23" i="7"/>
  <c r="AK23" i="7"/>
  <c r="AJ23" i="7"/>
  <c r="AI23" i="7"/>
  <c r="Z23" i="7"/>
  <c r="Y23" i="7"/>
  <c r="X23" i="7"/>
  <c r="W23" i="7"/>
  <c r="N23" i="7"/>
  <c r="M23" i="7"/>
  <c r="L23" i="7"/>
  <c r="K23" i="7"/>
  <c r="BF22" i="7"/>
  <c r="BE22" i="7"/>
  <c r="BJ22" i="7"/>
  <c r="BD22" i="7"/>
  <c r="BC22" i="7"/>
  <c r="BG22" i="7"/>
  <c r="BB22" i="7"/>
  <c r="BA22" i="7"/>
  <c r="BI22" i="7"/>
  <c r="AZ22" i="7"/>
  <c r="AX22" i="7"/>
  <c r="AW22" i="7"/>
  <c r="AV22" i="7"/>
  <c r="AU22" i="7"/>
  <c r="AL22" i="7"/>
  <c r="AK22" i="7"/>
  <c r="AJ22" i="7"/>
  <c r="AI22" i="7"/>
  <c r="Z22" i="7"/>
  <c r="Y22" i="7"/>
  <c r="X22" i="7"/>
  <c r="W22" i="7"/>
  <c r="N22" i="7"/>
  <c r="M22" i="7"/>
  <c r="L22" i="7"/>
  <c r="K22" i="7"/>
  <c r="BJ21" i="7"/>
  <c r="BF21" i="7"/>
  <c r="BE21" i="7"/>
  <c r="BD21" i="7"/>
  <c r="BC21" i="7"/>
  <c r="BB21" i="7"/>
  <c r="BH21" i="7"/>
  <c r="BA21" i="7"/>
  <c r="BI21" i="7"/>
  <c r="AZ21" i="7"/>
  <c r="AX21" i="7"/>
  <c r="AW21" i="7"/>
  <c r="AV21" i="7"/>
  <c r="AU21" i="7"/>
  <c r="AL21" i="7"/>
  <c r="AK21" i="7"/>
  <c r="AJ21" i="7"/>
  <c r="AI21" i="7"/>
  <c r="Z21" i="7"/>
  <c r="Y21" i="7"/>
  <c r="X21" i="7"/>
  <c r="W21" i="7"/>
  <c r="N21" i="7"/>
  <c r="M21" i="7"/>
  <c r="L21" i="7"/>
  <c r="K21" i="7"/>
  <c r="BF20" i="7"/>
  <c r="BE20" i="7"/>
  <c r="BJ20" i="7"/>
  <c r="BD20" i="7"/>
  <c r="BC20" i="7"/>
  <c r="BB20" i="7"/>
  <c r="BA20" i="7"/>
  <c r="BH20" i="7"/>
  <c r="AZ20" i="7"/>
  <c r="AX20" i="7"/>
  <c r="AW20" i="7"/>
  <c r="AV20" i="7"/>
  <c r="AU20" i="7"/>
  <c r="AL20" i="7"/>
  <c r="AK20" i="7"/>
  <c r="AJ20" i="7"/>
  <c r="AI20" i="7"/>
  <c r="Z20" i="7"/>
  <c r="Y20" i="7"/>
  <c r="X20" i="7"/>
  <c r="W20" i="7"/>
  <c r="N20" i="7"/>
  <c r="M20" i="7"/>
  <c r="L20" i="7"/>
  <c r="K20" i="7"/>
  <c r="BF19" i="7"/>
  <c r="BE19" i="7"/>
  <c r="BD19" i="7"/>
  <c r="BC19" i="7"/>
  <c r="BB19" i="7"/>
  <c r="BA19" i="7"/>
  <c r="BG19" i="7"/>
  <c r="AZ19" i="7"/>
  <c r="BH19" i="7"/>
  <c r="AX19" i="7"/>
  <c r="AW19" i="7"/>
  <c r="AV19" i="7"/>
  <c r="AU19" i="7"/>
  <c r="AL19" i="7"/>
  <c r="AK19" i="7"/>
  <c r="AJ19" i="7"/>
  <c r="AI19" i="7"/>
  <c r="Z19" i="7"/>
  <c r="Y19" i="7"/>
  <c r="X19" i="7"/>
  <c r="W19" i="7"/>
  <c r="N19" i="7"/>
  <c r="M19" i="7"/>
  <c r="L19" i="7"/>
  <c r="K19" i="7"/>
  <c r="BF18" i="7"/>
  <c r="BF26" i="7"/>
  <c r="BE18" i="7"/>
  <c r="BJ18" i="7"/>
  <c r="BD18" i="7"/>
  <c r="BD26" i="7"/>
  <c r="BC18" i="7"/>
  <c r="BC26" i="7"/>
  <c r="BB18" i="7"/>
  <c r="BB26" i="7"/>
  <c r="BA18" i="7"/>
  <c r="BA26" i="7"/>
  <c r="AZ18" i="7"/>
  <c r="AZ26" i="7"/>
  <c r="AX18" i="7"/>
  <c r="AW18" i="7"/>
  <c r="AV18" i="7"/>
  <c r="AU18" i="7"/>
  <c r="AL18" i="7"/>
  <c r="AK18" i="7"/>
  <c r="AJ18" i="7"/>
  <c r="AI18" i="7"/>
  <c r="Z18" i="7"/>
  <c r="Y18" i="7"/>
  <c r="X18" i="7"/>
  <c r="W18" i="7"/>
  <c r="N18" i="7"/>
  <c r="M18" i="7"/>
  <c r="L18" i="7"/>
  <c r="K18" i="7"/>
  <c r="AS12" i="7"/>
  <c r="AR12" i="7"/>
  <c r="AX12" i="7"/>
  <c r="AQ12" i="7"/>
  <c r="AP12" i="7"/>
  <c r="AO12" i="7"/>
  <c r="AN12" i="7"/>
  <c r="AV12" i="7"/>
  <c r="AM12" i="7"/>
  <c r="AG12" i="7"/>
  <c r="AF12" i="7"/>
  <c r="AE12" i="7"/>
  <c r="AD12" i="7"/>
  <c r="AC12" i="7"/>
  <c r="AB12" i="7"/>
  <c r="AI12" i="7"/>
  <c r="AA12" i="7"/>
  <c r="AL12" i="7"/>
  <c r="U12" i="7"/>
  <c r="T12" i="7"/>
  <c r="Z12" i="7"/>
  <c r="S12" i="7"/>
  <c r="R12" i="7"/>
  <c r="W12" i="7"/>
  <c r="Q12" i="7"/>
  <c r="P12" i="7"/>
  <c r="Y12" i="7"/>
  <c r="O12" i="7"/>
  <c r="N12" i="7"/>
  <c r="I12" i="7"/>
  <c r="H12" i="7"/>
  <c r="G12" i="7"/>
  <c r="F12" i="7"/>
  <c r="E12" i="7"/>
  <c r="L12" i="7"/>
  <c r="D12" i="7"/>
  <c r="M12" i="7"/>
  <c r="C12" i="7"/>
  <c r="BF11" i="7"/>
  <c r="BE11" i="7"/>
  <c r="BJ11" i="7"/>
  <c r="BD11" i="7"/>
  <c r="BC11" i="7"/>
  <c r="BB11" i="7"/>
  <c r="BA11" i="7"/>
  <c r="BH11" i="7"/>
  <c r="AZ11" i="7"/>
  <c r="AX11" i="7"/>
  <c r="AW11" i="7"/>
  <c r="AV11" i="7"/>
  <c r="AU11" i="7"/>
  <c r="AL11" i="7"/>
  <c r="AK11" i="7"/>
  <c r="AJ11" i="7"/>
  <c r="AI11" i="7"/>
  <c r="Z11" i="7"/>
  <c r="Y11" i="7"/>
  <c r="X11" i="7"/>
  <c r="W11" i="7"/>
  <c r="W65" i="7"/>
  <c r="N11" i="7"/>
  <c r="M11" i="7"/>
  <c r="L11" i="7"/>
  <c r="K11" i="7"/>
  <c r="BF10" i="7"/>
  <c r="BE10" i="7"/>
  <c r="BD10" i="7"/>
  <c r="BC10" i="7"/>
  <c r="BB10" i="7"/>
  <c r="BG10" i="7"/>
  <c r="BA10" i="7"/>
  <c r="BI10" i="7"/>
  <c r="AZ10" i="7"/>
  <c r="BJ10" i="7"/>
  <c r="AX10" i="7"/>
  <c r="AW10" i="7"/>
  <c r="AV10" i="7"/>
  <c r="AU10" i="7"/>
  <c r="AL10" i="7"/>
  <c r="AK10" i="7"/>
  <c r="AJ10" i="7"/>
  <c r="AI10" i="7"/>
  <c r="Z10" i="7"/>
  <c r="Y10" i="7"/>
  <c r="X10" i="7"/>
  <c r="W10" i="7"/>
  <c r="W64" i="7"/>
  <c r="N10" i="7"/>
  <c r="M10" i="7"/>
  <c r="L10" i="7"/>
  <c r="K10" i="7"/>
  <c r="BG9" i="7"/>
  <c r="BF9" i="7"/>
  <c r="BE9" i="7"/>
  <c r="BJ9" i="7"/>
  <c r="BD9" i="7"/>
  <c r="BC9" i="7"/>
  <c r="BB9" i="7"/>
  <c r="BA9" i="7"/>
  <c r="BI9" i="7"/>
  <c r="AZ9" i="7"/>
  <c r="AX9" i="7"/>
  <c r="AW9" i="7"/>
  <c r="AV9" i="7"/>
  <c r="AU9" i="7"/>
  <c r="AL9" i="7"/>
  <c r="AK9" i="7"/>
  <c r="AJ9" i="7"/>
  <c r="AI9" i="7"/>
  <c r="Z9" i="7"/>
  <c r="Y9" i="7"/>
  <c r="X9" i="7"/>
  <c r="W9" i="7"/>
  <c r="N9" i="7"/>
  <c r="M9" i="7"/>
  <c r="L9" i="7"/>
  <c r="K9" i="7"/>
  <c r="BJ8" i="7"/>
  <c r="BF8" i="7"/>
  <c r="BF12" i="7"/>
  <c r="BE8" i="7"/>
  <c r="BD8" i="7"/>
  <c r="BC8" i="7"/>
  <c r="BB8" i="7"/>
  <c r="BH8" i="7"/>
  <c r="BA8" i="7"/>
  <c r="BI8" i="7"/>
  <c r="AZ8" i="7"/>
  <c r="AX8" i="7"/>
  <c r="AW8" i="7"/>
  <c r="AV8" i="7"/>
  <c r="AU8" i="7"/>
  <c r="AL8" i="7"/>
  <c r="AK8" i="7"/>
  <c r="AJ8" i="7"/>
  <c r="AI8" i="7"/>
  <c r="Z8" i="7"/>
  <c r="Y8" i="7"/>
  <c r="X8" i="7"/>
  <c r="W8" i="7"/>
  <c r="N8" i="7"/>
  <c r="M8" i="7"/>
  <c r="L8" i="7"/>
  <c r="K8" i="7"/>
  <c r="BF7" i="7"/>
  <c r="BE7" i="7"/>
  <c r="BJ7" i="7"/>
  <c r="BD7" i="7"/>
  <c r="BC7" i="7"/>
  <c r="BB7" i="7"/>
  <c r="BA7" i="7"/>
  <c r="BH7" i="7"/>
  <c r="AZ7" i="7"/>
  <c r="AX7" i="7"/>
  <c r="AW7" i="7"/>
  <c r="AV7" i="7"/>
  <c r="AU7" i="7"/>
  <c r="AL7" i="7"/>
  <c r="AK7" i="7"/>
  <c r="AJ7" i="7"/>
  <c r="AI7" i="7"/>
  <c r="Z7" i="7"/>
  <c r="Y7" i="7"/>
  <c r="X7" i="7"/>
  <c r="W7" i="7"/>
  <c r="W61" i="7"/>
  <c r="N7" i="7"/>
  <c r="M7" i="7"/>
  <c r="L7" i="7"/>
  <c r="K7" i="7"/>
  <c r="BF6" i="7"/>
  <c r="BE6" i="7"/>
  <c r="BD6" i="7"/>
  <c r="BC6" i="7"/>
  <c r="BB6" i="7"/>
  <c r="BG6" i="7"/>
  <c r="BA6" i="7"/>
  <c r="BI6" i="7"/>
  <c r="AZ6" i="7"/>
  <c r="BH6" i="7"/>
  <c r="AX6" i="7"/>
  <c r="AW6" i="7"/>
  <c r="AV6" i="7"/>
  <c r="AU6" i="7"/>
  <c r="AL6" i="7"/>
  <c r="AK6" i="7"/>
  <c r="AJ6" i="7"/>
  <c r="AI6" i="7"/>
  <c r="Z6" i="7"/>
  <c r="Y6" i="7"/>
  <c r="X6" i="7"/>
  <c r="W6" i="7"/>
  <c r="W60" i="7"/>
  <c r="N6" i="7"/>
  <c r="M6" i="7"/>
  <c r="L6" i="7"/>
  <c r="K6" i="7"/>
  <c r="BF5" i="7"/>
  <c r="BE5" i="7"/>
  <c r="BJ5" i="7"/>
  <c r="BD5" i="7"/>
  <c r="BC5" i="7"/>
  <c r="BG5" i="7"/>
  <c r="BB5" i="7"/>
  <c r="BA5" i="7"/>
  <c r="BI5" i="7"/>
  <c r="AZ5" i="7"/>
  <c r="AX5" i="7"/>
  <c r="AW5" i="7"/>
  <c r="AV5" i="7"/>
  <c r="AU5" i="7"/>
  <c r="AL5" i="7"/>
  <c r="AK5" i="7"/>
  <c r="AJ5" i="7"/>
  <c r="AI5" i="7"/>
  <c r="Z5" i="7"/>
  <c r="Y5" i="7"/>
  <c r="X5" i="7"/>
  <c r="W5" i="7"/>
  <c r="N5" i="7"/>
  <c r="M5" i="7"/>
  <c r="L5" i="7"/>
  <c r="BF4" i="7"/>
  <c r="BE4" i="7"/>
  <c r="BE12" i="7"/>
  <c r="BJ12" i="7"/>
  <c r="BD4" i="7"/>
  <c r="BD12" i="7"/>
  <c r="BC4" i="7"/>
  <c r="BC12" i="7"/>
  <c r="BB4" i="7"/>
  <c r="BA4" i="7"/>
  <c r="BA12" i="7"/>
  <c r="AZ4" i="7"/>
  <c r="AZ12" i="7"/>
  <c r="AX4" i="7"/>
  <c r="AW4" i="7"/>
  <c r="AV4" i="7"/>
  <c r="AU4" i="7"/>
  <c r="AL4" i="7"/>
  <c r="AK4" i="7"/>
  <c r="AJ4" i="7"/>
  <c r="AI4" i="7"/>
  <c r="Z4" i="7"/>
  <c r="Y4" i="7"/>
  <c r="X4" i="7"/>
  <c r="W4" i="7"/>
  <c r="N4" i="7"/>
  <c r="M4" i="7"/>
  <c r="L4" i="7"/>
  <c r="K4" i="7"/>
  <c r="B83" i="6"/>
  <c r="CP82" i="6"/>
  <c r="CO82" i="6"/>
  <c r="CN82" i="6"/>
  <c r="CM82" i="6"/>
  <c r="CF82" i="6"/>
  <c r="CE82" i="6"/>
  <c r="CD82" i="6"/>
  <c r="CC82" i="6"/>
  <c r="CB82" i="6"/>
  <c r="CA82" i="6"/>
  <c r="BZ82" i="6"/>
  <c r="BY82" i="6"/>
  <c r="BX82" i="6"/>
  <c r="BW82" i="6"/>
  <c r="BV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AG82" i="6"/>
  <c r="AF82" i="6"/>
  <c r="AE82" i="6"/>
  <c r="AD82" i="6"/>
  <c r="AB82" i="6"/>
  <c r="AA82" i="6"/>
  <c r="AC82" i="6"/>
  <c r="Y82" i="6"/>
  <c r="X82" i="6"/>
  <c r="W82" i="6"/>
  <c r="V82" i="6"/>
  <c r="T82" i="6"/>
  <c r="S82" i="6"/>
  <c r="U82" i="6"/>
  <c r="Q82" i="6"/>
  <c r="P82" i="6"/>
  <c r="O82" i="6"/>
  <c r="N82" i="6"/>
  <c r="L82" i="6"/>
  <c r="K82" i="6"/>
  <c r="M82" i="6"/>
  <c r="I82" i="6"/>
  <c r="H82" i="6"/>
  <c r="G82" i="6"/>
  <c r="F82" i="6"/>
  <c r="D82" i="6"/>
  <c r="C82" i="6"/>
  <c r="CP81" i="6"/>
  <c r="CO81" i="6"/>
  <c r="CN81" i="6"/>
  <c r="CM81" i="6"/>
  <c r="CF81" i="6"/>
  <c r="CE81" i="6"/>
  <c r="CD81" i="6"/>
  <c r="CC81" i="6"/>
  <c r="CB81" i="6"/>
  <c r="CA81" i="6"/>
  <c r="BZ81" i="6"/>
  <c r="BY81" i="6"/>
  <c r="BX81" i="6"/>
  <c r="BW81" i="6"/>
  <c r="BV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AG81" i="6"/>
  <c r="AF81" i="6"/>
  <c r="AE81" i="6"/>
  <c r="AD81" i="6"/>
  <c r="AB81" i="6"/>
  <c r="AA81" i="6"/>
  <c r="Y81" i="6"/>
  <c r="X81" i="6"/>
  <c r="W81" i="6"/>
  <c r="V81" i="6"/>
  <c r="T81" i="6"/>
  <c r="S81" i="6"/>
  <c r="U81" i="6"/>
  <c r="Q81" i="6"/>
  <c r="P81" i="6"/>
  <c r="O81" i="6"/>
  <c r="N81" i="6"/>
  <c r="L81" i="6"/>
  <c r="K81" i="6"/>
  <c r="I81" i="6"/>
  <c r="H81" i="6"/>
  <c r="G81" i="6"/>
  <c r="F81" i="6"/>
  <c r="D81" i="6"/>
  <c r="C81" i="6"/>
  <c r="E81" i="6"/>
  <c r="CP80" i="6"/>
  <c r="CO80" i="6"/>
  <c r="CN80" i="6"/>
  <c r="CM80" i="6"/>
  <c r="CF80" i="6"/>
  <c r="CE80" i="6"/>
  <c r="CD80" i="6"/>
  <c r="CC80" i="6"/>
  <c r="CB80" i="6"/>
  <c r="CA80" i="6"/>
  <c r="BZ80" i="6"/>
  <c r="BY80" i="6"/>
  <c r="BX80" i="6"/>
  <c r="BW80" i="6"/>
  <c r="BV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AG80" i="6"/>
  <c r="AF80" i="6"/>
  <c r="AE80" i="6"/>
  <c r="AD80" i="6"/>
  <c r="AB80" i="6"/>
  <c r="AA80" i="6"/>
  <c r="Y80" i="6"/>
  <c r="X80" i="6"/>
  <c r="W80" i="6"/>
  <c r="V80" i="6"/>
  <c r="T80" i="6"/>
  <c r="S80" i="6"/>
  <c r="Q80" i="6"/>
  <c r="P80" i="6"/>
  <c r="O80" i="6"/>
  <c r="N80" i="6"/>
  <c r="L80" i="6"/>
  <c r="K80" i="6"/>
  <c r="M80" i="6"/>
  <c r="I80" i="6"/>
  <c r="H80" i="6"/>
  <c r="G80" i="6"/>
  <c r="F80" i="6"/>
  <c r="D80" i="6"/>
  <c r="C80" i="6"/>
  <c r="CP79" i="6"/>
  <c r="CO79" i="6"/>
  <c r="CN79" i="6"/>
  <c r="CM79" i="6"/>
  <c r="CF79" i="6"/>
  <c r="CE79" i="6"/>
  <c r="CD79" i="6"/>
  <c r="CC79" i="6"/>
  <c r="CB79" i="6"/>
  <c r="CA79" i="6"/>
  <c r="BZ79" i="6"/>
  <c r="BY79" i="6"/>
  <c r="BX79" i="6"/>
  <c r="BW79" i="6"/>
  <c r="BV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AG79" i="6"/>
  <c r="AF79" i="6"/>
  <c r="AE79" i="6"/>
  <c r="AD79" i="6"/>
  <c r="AB79" i="6"/>
  <c r="AA79" i="6"/>
  <c r="AC79" i="6"/>
  <c r="Y79" i="6"/>
  <c r="X79" i="6"/>
  <c r="W79" i="6"/>
  <c r="V79" i="6"/>
  <c r="T79" i="6"/>
  <c r="S79" i="6"/>
  <c r="Q79" i="6"/>
  <c r="P79" i="6"/>
  <c r="O79" i="6"/>
  <c r="N79" i="6"/>
  <c r="L79" i="6"/>
  <c r="K79" i="6"/>
  <c r="M79" i="6"/>
  <c r="I79" i="6"/>
  <c r="H79" i="6"/>
  <c r="G79" i="6"/>
  <c r="F79" i="6"/>
  <c r="D79" i="6"/>
  <c r="C79" i="6"/>
  <c r="CP78" i="6"/>
  <c r="CO78" i="6"/>
  <c r="CN78" i="6"/>
  <c r="CM78" i="6"/>
  <c r="CF78" i="6"/>
  <c r="CE78" i="6"/>
  <c r="CD78" i="6"/>
  <c r="CC78" i="6"/>
  <c r="CB78" i="6"/>
  <c r="CA78" i="6"/>
  <c r="BZ78" i="6"/>
  <c r="BY78" i="6"/>
  <c r="BX78" i="6"/>
  <c r="BW78" i="6"/>
  <c r="BV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R78" i="6"/>
  <c r="AG78" i="6"/>
  <c r="AF78" i="6"/>
  <c r="AE78" i="6"/>
  <c r="AD78" i="6"/>
  <c r="AB78" i="6"/>
  <c r="AA78" i="6"/>
  <c r="Y78" i="6"/>
  <c r="X78" i="6"/>
  <c r="W78" i="6"/>
  <c r="V78" i="6"/>
  <c r="T78" i="6"/>
  <c r="S78" i="6"/>
  <c r="U78" i="6"/>
  <c r="Q78" i="6"/>
  <c r="P78" i="6"/>
  <c r="O78" i="6"/>
  <c r="N78" i="6"/>
  <c r="L78" i="6"/>
  <c r="K78" i="6"/>
  <c r="I78" i="6"/>
  <c r="H78" i="6"/>
  <c r="G78" i="6"/>
  <c r="F78" i="6"/>
  <c r="D78" i="6"/>
  <c r="C78" i="6"/>
  <c r="CP77" i="6"/>
  <c r="CO77" i="6"/>
  <c r="CN77" i="6"/>
  <c r="CM77" i="6"/>
  <c r="CF77" i="6"/>
  <c r="CE77" i="6"/>
  <c r="CD77" i="6"/>
  <c r="CC77" i="6"/>
  <c r="CB77" i="6"/>
  <c r="CA77" i="6"/>
  <c r="BZ77" i="6"/>
  <c r="BY77" i="6"/>
  <c r="BX77" i="6"/>
  <c r="BW77" i="6"/>
  <c r="BV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S77" i="6"/>
  <c r="BD77" i="6"/>
  <c r="BC77" i="6"/>
  <c r="BB77" i="6"/>
  <c r="AG77" i="6"/>
  <c r="AF77" i="6"/>
  <c r="AE77" i="6"/>
  <c r="AD77" i="6"/>
  <c r="AB77" i="6"/>
  <c r="AA77" i="6"/>
  <c r="Y77" i="6"/>
  <c r="X77" i="6"/>
  <c r="W77" i="6"/>
  <c r="V77" i="6"/>
  <c r="T77" i="6"/>
  <c r="S77" i="6"/>
  <c r="Q77" i="6"/>
  <c r="P77" i="6"/>
  <c r="O77" i="6"/>
  <c r="N77" i="6"/>
  <c r="L77" i="6"/>
  <c r="K77" i="6"/>
  <c r="I77" i="6"/>
  <c r="H77" i="6"/>
  <c r="G77" i="6"/>
  <c r="F77" i="6"/>
  <c r="D77" i="6"/>
  <c r="C77" i="6"/>
  <c r="CP76" i="6"/>
  <c r="CO76" i="6"/>
  <c r="CN76" i="6"/>
  <c r="CM76" i="6"/>
  <c r="CF76" i="6"/>
  <c r="CE76" i="6"/>
  <c r="CD76" i="6"/>
  <c r="CC76" i="6"/>
  <c r="CB76" i="6"/>
  <c r="CA76" i="6"/>
  <c r="BZ76" i="6"/>
  <c r="BY76" i="6"/>
  <c r="BX76" i="6"/>
  <c r="BW76" i="6"/>
  <c r="BV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AG76" i="6"/>
  <c r="AF76" i="6"/>
  <c r="AE76" i="6"/>
  <c r="AD76" i="6"/>
  <c r="AB76" i="6"/>
  <c r="AA76" i="6"/>
  <c r="Y76" i="6"/>
  <c r="X76" i="6"/>
  <c r="W76" i="6"/>
  <c r="V76" i="6"/>
  <c r="T76" i="6"/>
  <c r="S76" i="6"/>
  <c r="Q76" i="6"/>
  <c r="P76" i="6"/>
  <c r="O76" i="6"/>
  <c r="N76" i="6"/>
  <c r="L76" i="6"/>
  <c r="K76" i="6"/>
  <c r="M76" i="6"/>
  <c r="R76" i="6"/>
  <c r="I76" i="6"/>
  <c r="H76" i="6"/>
  <c r="G76" i="6"/>
  <c r="F76" i="6"/>
  <c r="D76" i="6"/>
  <c r="C76" i="6"/>
  <c r="CP75" i="6"/>
  <c r="CO75" i="6"/>
  <c r="CN75" i="6"/>
  <c r="CM75" i="6"/>
  <c r="CF75" i="6"/>
  <c r="CE75" i="6"/>
  <c r="CD75" i="6"/>
  <c r="CC75" i="6"/>
  <c r="CB75" i="6"/>
  <c r="CA75" i="6"/>
  <c r="BZ75" i="6"/>
  <c r="BY75" i="6"/>
  <c r="BX75" i="6"/>
  <c r="BW75" i="6"/>
  <c r="BV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AG75" i="6"/>
  <c r="AF75" i="6"/>
  <c r="AE75" i="6"/>
  <c r="AD75" i="6"/>
  <c r="AB75" i="6"/>
  <c r="AA75" i="6"/>
  <c r="AC75" i="6"/>
  <c r="Y75" i="6"/>
  <c r="X75" i="6"/>
  <c r="W75" i="6"/>
  <c r="V75" i="6"/>
  <c r="T75" i="6"/>
  <c r="S75" i="6"/>
  <c r="Q75" i="6"/>
  <c r="P75" i="6"/>
  <c r="O75" i="6"/>
  <c r="N75" i="6"/>
  <c r="L75" i="6"/>
  <c r="K75" i="6"/>
  <c r="M75" i="6"/>
  <c r="I75" i="6"/>
  <c r="H75" i="6"/>
  <c r="G75" i="6"/>
  <c r="F75" i="6"/>
  <c r="D75" i="6"/>
  <c r="E75" i="6"/>
  <c r="J75" i="6"/>
  <c r="C75" i="6"/>
  <c r="F66" i="6"/>
  <c r="B66" i="6"/>
  <c r="CV65" i="6"/>
  <c r="CT65" i="6"/>
  <c r="CU65" i="6"/>
  <c r="BU65" i="6"/>
  <c r="CS65" i="6"/>
  <c r="CW64" i="6"/>
  <c r="CX64" i="6"/>
  <c r="CV64" i="6"/>
  <c r="CU64" i="6"/>
  <c r="CT64" i="6"/>
  <c r="CQ64" i="6"/>
  <c r="CH64" i="6"/>
  <c r="CG64" i="6"/>
  <c r="CR64" i="6"/>
  <c r="BU64" i="6"/>
  <c r="CS64" i="6"/>
  <c r="CW61" i="6"/>
  <c r="CX61" i="6"/>
  <c r="CV61" i="6"/>
  <c r="CU61" i="6"/>
  <c r="CT61" i="6"/>
  <c r="CS61" i="6"/>
  <c r="CQ61" i="6"/>
  <c r="CW60" i="6"/>
  <c r="CX60" i="6"/>
  <c r="CV60" i="6"/>
  <c r="CU60" i="6"/>
  <c r="CT60" i="6"/>
  <c r="BU60" i="6"/>
  <c r="CS60" i="6"/>
  <c r="CV59" i="6"/>
  <c r="CS59" i="6"/>
  <c r="CV58" i="6"/>
  <c r="CR58" i="6"/>
  <c r="CH58" i="6"/>
  <c r="CH66" i="6"/>
  <c r="CG58" i="6"/>
  <c r="BS58" i="6"/>
  <c r="BR58" i="6"/>
  <c r="CP49" i="6"/>
  <c r="CO49" i="6"/>
  <c r="CN49" i="6"/>
  <c r="CM49" i="6"/>
  <c r="CF49" i="6"/>
  <c r="CE49" i="6"/>
  <c r="CD49" i="6"/>
  <c r="CC49" i="6"/>
  <c r="CB49" i="6"/>
  <c r="CA49" i="6"/>
  <c r="BZ49" i="6"/>
  <c r="BY49" i="6"/>
  <c r="BX49" i="6"/>
  <c r="BW49" i="6"/>
  <c r="BV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AG49" i="6"/>
  <c r="AF49" i="6"/>
  <c r="AE49" i="6"/>
  <c r="AD49" i="6"/>
  <c r="AB49" i="6"/>
  <c r="AA49" i="6"/>
  <c r="Y49" i="6"/>
  <c r="X49" i="6"/>
  <c r="W49" i="6"/>
  <c r="V49" i="6"/>
  <c r="T49" i="6"/>
  <c r="S49" i="6"/>
  <c r="Q49" i="6"/>
  <c r="P49" i="6"/>
  <c r="O49" i="6"/>
  <c r="N49" i="6"/>
  <c r="L49" i="6"/>
  <c r="K49" i="6"/>
  <c r="I49" i="6"/>
  <c r="H49" i="6"/>
  <c r="G49" i="6"/>
  <c r="F49" i="6"/>
  <c r="D49" i="6"/>
  <c r="C49" i="6"/>
  <c r="B49" i="6"/>
  <c r="DB48" i="6"/>
  <c r="DA48" i="6"/>
  <c r="CV48" i="6"/>
  <c r="CT48" i="6"/>
  <c r="CS48" i="6"/>
  <c r="CH48" i="6"/>
  <c r="CG48" i="6"/>
  <c r="AI48" i="6"/>
  <c r="CW48" i="6" s="1"/>
  <c r="CX48" i="6" s="1"/>
  <c r="M48" i="6"/>
  <c r="E48" i="6"/>
  <c r="DB47" i="6"/>
  <c r="DA47" i="6"/>
  <c r="CV47" i="6"/>
  <c r="CT47" i="6"/>
  <c r="CS47" i="6"/>
  <c r="CH47" i="6"/>
  <c r="CG47" i="6"/>
  <c r="AI47" i="6"/>
  <c r="M47" i="6"/>
  <c r="E47" i="6"/>
  <c r="DB46" i="6"/>
  <c r="DA46" i="6"/>
  <c r="CV46" i="6"/>
  <c r="CT46" i="6"/>
  <c r="CS46" i="6"/>
  <c r="CH46" i="6"/>
  <c r="CG46" i="6"/>
  <c r="AI46" i="6"/>
  <c r="M46" i="6"/>
  <c r="E46" i="6"/>
  <c r="DB45" i="6"/>
  <c r="DA45" i="6"/>
  <c r="CV45" i="6"/>
  <c r="CT45" i="6"/>
  <c r="CS45" i="6"/>
  <c r="CH45" i="6"/>
  <c r="CG45" i="6"/>
  <c r="DC45" i="6"/>
  <c r="AI45" i="6"/>
  <c r="CW45" i="6"/>
  <c r="CX45" i="6"/>
  <c r="M45" i="6"/>
  <c r="E45" i="6"/>
  <c r="DB44" i="6"/>
  <c r="DA44" i="6"/>
  <c r="CV44" i="6"/>
  <c r="CT44" i="6"/>
  <c r="CS44" i="6"/>
  <c r="AI44" i="6"/>
  <c r="CU44" i="6"/>
  <c r="M44" i="6"/>
  <c r="E44" i="6"/>
  <c r="DB43" i="6"/>
  <c r="DA43" i="6"/>
  <c r="CV43" i="6"/>
  <c r="CT43" i="6"/>
  <c r="CH43" i="6"/>
  <c r="CG43" i="6"/>
  <c r="BS43" i="6"/>
  <c r="BR43" i="6"/>
  <c r="AI43" i="6"/>
  <c r="CW43" i="6" s="1"/>
  <c r="CX43" i="6" s="1"/>
  <c r="M43" i="6"/>
  <c r="E43" i="6"/>
  <c r="DB42" i="6"/>
  <c r="DA42" i="6"/>
  <c r="CV42" i="6"/>
  <c r="CT42" i="6"/>
  <c r="CS42" i="6"/>
  <c r="AI42" i="6"/>
  <c r="CU42" i="6"/>
  <c r="M42" i="6"/>
  <c r="E42" i="6"/>
  <c r="CV41" i="6"/>
  <c r="CH41" i="6"/>
  <c r="CG41" i="6"/>
  <c r="BS41" i="6"/>
  <c r="BR41" i="6"/>
  <c r="BT41" i="6"/>
  <c r="AC41" i="6"/>
  <c r="U41" i="6"/>
  <c r="U49" i="6"/>
  <c r="M41" i="6"/>
  <c r="E41" i="6"/>
  <c r="J41" i="6"/>
  <c r="CP32" i="6"/>
  <c r="CO32" i="6"/>
  <c r="CN32" i="6"/>
  <c r="CM32" i="6"/>
  <c r="CF32" i="6"/>
  <c r="CE32" i="6"/>
  <c r="CD32" i="6"/>
  <c r="CH32" i="6"/>
  <c r="CC32" i="6"/>
  <c r="CB32" i="6"/>
  <c r="CA32" i="6"/>
  <c r="BZ32" i="6"/>
  <c r="BY32" i="6"/>
  <c r="BX32" i="6"/>
  <c r="BW32" i="6"/>
  <c r="BV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S32" i="6"/>
  <c r="BB32" i="6"/>
  <c r="BR32" i="6"/>
  <c r="BT32" i="6"/>
  <c r="AG32" i="6"/>
  <c r="AF32" i="6"/>
  <c r="AE32" i="6"/>
  <c r="AD32" i="6"/>
  <c r="AB32" i="6"/>
  <c r="AA32" i="6"/>
  <c r="AC32" i="6"/>
  <c r="Y32" i="6"/>
  <c r="X32" i="6"/>
  <c r="W32" i="6"/>
  <c r="V32" i="6"/>
  <c r="T32" i="6"/>
  <c r="U32" i="6"/>
  <c r="S32" i="6"/>
  <c r="Q32" i="6"/>
  <c r="P32" i="6"/>
  <c r="O32" i="6"/>
  <c r="N32" i="6"/>
  <c r="L32" i="6"/>
  <c r="K32" i="6"/>
  <c r="I32" i="6"/>
  <c r="H32" i="6"/>
  <c r="G32" i="6"/>
  <c r="F32" i="6"/>
  <c r="D32" i="6"/>
  <c r="C32" i="6"/>
  <c r="B32" i="6"/>
  <c r="DB31" i="6"/>
  <c r="DA31" i="6"/>
  <c r="CY31" i="6"/>
  <c r="CV31" i="6"/>
  <c r="CT31" i="6"/>
  <c r="CS31" i="6"/>
  <c r="CR31" i="6"/>
  <c r="CQ31" i="6"/>
  <c r="BS31" i="6"/>
  <c r="BR31" i="6"/>
  <c r="BT31" i="6"/>
  <c r="AH31" i="6"/>
  <c r="AI31" i="6"/>
  <c r="DC31" i="6"/>
  <c r="CV30" i="6"/>
  <c r="CH30" i="6"/>
  <c r="CG30" i="6"/>
  <c r="BS30" i="6"/>
  <c r="BR30" i="6"/>
  <c r="BT30" i="6"/>
  <c r="AC30" i="6"/>
  <c r="AH30" i="6"/>
  <c r="Z30" i="6"/>
  <c r="U30" i="6"/>
  <c r="M30" i="6"/>
  <c r="R30" i="6"/>
  <c r="E30" i="6"/>
  <c r="CR30" i="6"/>
  <c r="CV29" i="6"/>
  <c r="CH29" i="6"/>
  <c r="CG29" i="6"/>
  <c r="BS29" i="6"/>
  <c r="BR29" i="6"/>
  <c r="AC29" i="6"/>
  <c r="AH29" i="6"/>
  <c r="U29" i="6"/>
  <c r="Z29" i="6"/>
  <c r="M29" i="6"/>
  <c r="R29" i="6"/>
  <c r="E29" i="6"/>
  <c r="CV28" i="6"/>
  <c r="CH28" i="6"/>
  <c r="CG28" i="6"/>
  <c r="BS28" i="6"/>
  <c r="BR28" i="6"/>
  <c r="BT28" i="6"/>
  <c r="AC28" i="6"/>
  <c r="AH28" i="6"/>
  <c r="U28" i="6"/>
  <c r="Z28" i="6"/>
  <c r="M28" i="6"/>
  <c r="E28" i="6"/>
  <c r="CR28" i="6"/>
  <c r="CV27" i="6"/>
  <c r="CH27" i="6"/>
  <c r="CG27" i="6"/>
  <c r="BS27" i="6"/>
  <c r="BR27" i="6"/>
  <c r="AC27" i="6"/>
  <c r="AH27" i="6"/>
  <c r="U27" i="6"/>
  <c r="Z27" i="6"/>
  <c r="M27" i="6"/>
  <c r="E27" i="6"/>
  <c r="CV26" i="6"/>
  <c r="CH26" i="6"/>
  <c r="CG26" i="6"/>
  <c r="BS26" i="6"/>
  <c r="BR26" i="6"/>
  <c r="AC26" i="6"/>
  <c r="AH26" i="6"/>
  <c r="U26" i="6"/>
  <c r="Z26" i="6"/>
  <c r="M26" i="6"/>
  <c r="E26" i="6"/>
  <c r="CR26" i="6"/>
  <c r="CV25" i="6"/>
  <c r="CH25" i="6"/>
  <c r="CG25" i="6"/>
  <c r="BS25" i="6"/>
  <c r="BR25" i="6"/>
  <c r="AC25" i="6"/>
  <c r="AH25" i="6"/>
  <c r="U25" i="6"/>
  <c r="Z25" i="6"/>
  <c r="R25" i="6"/>
  <c r="M25" i="6"/>
  <c r="E25" i="6"/>
  <c r="CV24" i="6"/>
  <c r="CH24" i="6"/>
  <c r="CG24" i="6"/>
  <c r="BS24" i="6"/>
  <c r="BR24" i="6"/>
  <c r="AC24" i="6"/>
  <c r="AH24" i="6"/>
  <c r="U24" i="6"/>
  <c r="Z24" i="6"/>
  <c r="M24" i="6"/>
  <c r="E24" i="6"/>
  <c r="CR24" i="6"/>
  <c r="CP15" i="6"/>
  <c r="CO15" i="6"/>
  <c r="CN15" i="6"/>
  <c r="CM15" i="6"/>
  <c r="CL15" i="6"/>
  <c r="CK15" i="6"/>
  <c r="CF15" i="6"/>
  <c r="CE15" i="6"/>
  <c r="CD15" i="6"/>
  <c r="CC15" i="6"/>
  <c r="CB15" i="6"/>
  <c r="CA15" i="6"/>
  <c r="BZ15" i="6"/>
  <c r="BY15" i="6"/>
  <c r="BX15" i="6"/>
  <c r="BW15" i="6"/>
  <c r="BV15" i="6"/>
  <c r="BQ15" i="6"/>
  <c r="BQ83" i="6"/>
  <c r="BI92" i="6"/>
  <c r="BP15" i="6"/>
  <c r="BO15" i="6"/>
  <c r="BN15" i="6"/>
  <c r="BM15" i="6"/>
  <c r="BM83" i="6"/>
  <c r="BG92" i="6"/>
  <c r="BL15" i="6"/>
  <c r="BK15" i="6"/>
  <c r="BJ15" i="6"/>
  <c r="BI15" i="6"/>
  <c r="BI83" i="6"/>
  <c r="BE92" i="6"/>
  <c r="BH15" i="6"/>
  <c r="BG15" i="6"/>
  <c r="BF15" i="6"/>
  <c r="BE15" i="6"/>
  <c r="BE83" i="6"/>
  <c r="BC92" i="6"/>
  <c r="BD15" i="6"/>
  <c r="BC15" i="6"/>
  <c r="BB15" i="6"/>
  <c r="AG15" i="6"/>
  <c r="AG83" i="6"/>
  <c r="AF15" i="6"/>
  <c r="AE15" i="6"/>
  <c r="AD15" i="6"/>
  <c r="AB15" i="6"/>
  <c r="AB83" i="6"/>
  <c r="AA15" i="6"/>
  <c r="Y15" i="6"/>
  <c r="X15" i="6"/>
  <c r="W15" i="6"/>
  <c r="W83" i="6"/>
  <c r="V15" i="6"/>
  <c r="T15" i="6"/>
  <c r="S15" i="6"/>
  <c r="S83" i="6"/>
  <c r="Q15" i="6"/>
  <c r="Q83" i="6"/>
  <c r="P15" i="6"/>
  <c r="O15" i="6"/>
  <c r="N15" i="6"/>
  <c r="L15" i="6"/>
  <c r="L83" i="6"/>
  <c r="K15" i="6"/>
  <c r="I15" i="6"/>
  <c r="H15" i="6"/>
  <c r="H83" i="6"/>
  <c r="G15" i="6"/>
  <c r="G83" i="6"/>
  <c r="F15" i="6"/>
  <c r="D15" i="6"/>
  <c r="C15" i="6"/>
  <c r="B15" i="6"/>
  <c r="DJ14" i="6"/>
  <c r="DD14" i="6"/>
  <c r="DC14" i="6"/>
  <c r="DB14" i="6"/>
  <c r="DA14" i="6"/>
  <c r="CY14" i="6"/>
  <c r="CW14" i="6"/>
  <c r="CX14" i="6"/>
  <c r="CV14" i="6"/>
  <c r="CU14" i="6"/>
  <c r="CT14" i="6"/>
  <c r="CS14" i="6"/>
  <c r="CR14" i="6"/>
  <c r="CQ14" i="6"/>
  <c r="DJ13" i="6"/>
  <c r="CV13" i="6"/>
  <c r="CR13" i="6"/>
  <c r="CH13" i="6"/>
  <c r="CG13" i="6"/>
  <c r="BS13" i="6"/>
  <c r="BR13" i="6"/>
  <c r="BT13" i="6"/>
  <c r="AC13" i="6"/>
  <c r="AH13" i="6"/>
  <c r="U13" i="6"/>
  <c r="Z13" i="6"/>
  <c r="M13" i="6"/>
  <c r="E13" i="6"/>
  <c r="J13" i="6"/>
  <c r="DA13" i="6"/>
  <c r="DJ12" i="6"/>
  <c r="CV12" i="6"/>
  <c r="CH12" i="6"/>
  <c r="CG12" i="6"/>
  <c r="BS12" i="6"/>
  <c r="BT12" i="6"/>
  <c r="BR12" i="6"/>
  <c r="AC12" i="6"/>
  <c r="AH12" i="6"/>
  <c r="U12" i="6"/>
  <c r="Z12" i="6"/>
  <c r="M12" i="6"/>
  <c r="R12" i="6"/>
  <c r="E12" i="6"/>
  <c r="DJ11" i="6"/>
  <c r="CH11" i="6"/>
  <c r="CG11" i="6"/>
  <c r="BS11" i="6"/>
  <c r="BR11" i="6"/>
  <c r="AC11" i="6"/>
  <c r="AH11" i="6"/>
  <c r="U11" i="6"/>
  <c r="Z11" i="6"/>
  <c r="M11" i="6"/>
  <c r="R11" i="6"/>
  <c r="E11" i="6"/>
  <c r="J11" i="6"/>
  <c r="DJ10" i="6"/>
  <c r="CH10" i="6"/>
  <c r="CG10" i="6"/>
  <c r="BS10" i="6"/>
  <c r="BR10" i="6"/>
  <c r="AC10" i="6"/>
  <c r="AH10" i="6"/>
  <c r="U10" i="6"/>
  <c r="Z10" i="6"/>
  <c r="M10" i="6"/>
  <c r="R10" i="6"/>
  <c r="E10" i="6"/>
  <c r="J10" i="6"/>
  <c r="DJ9" i="6"/>
  <c r="CH9" i="6"/>
  <c r="CG9" i="6"/>
  <c r="BS9" i="6"/>
  <c r="BR9" i="6"/>
  <c r="AC9" i="6"/>
  <c r="AH9" i="6"/>
  <c r="U9" i="6"/>
  <c r="Z9" i="6"/>
  <c r="M9" i="6"/>
  <c r="E9" i="6"/>
  <c r="J9" i="6"/>
  <c r="DJ8" i="6"/>
  <c r="CV8" i="6"/>
  <c r="CH8" i="6"/>
  <c r="CG8" i="6"/>
  <c r="BS8" i="6"/>
  <c r="BR8" i="6"/>
  <c r="BT8" i="6"/>
  <c r="AC8" i="6"/>
  <c r="AH8" i="6"/>
  <c r="U8" i="6"/>
  <c r="Z8" i="6"/>
  <c r="M8" i="6"/>
  <c r="R8" i="6"/>
  <c r="E8" i="6"/>
  <c r="DJ7" i="6"/>
  <c r="CV7" i="6"/>
  <c r="CH7" i="6"/>
  <c r="CG7" i="6"/>
  <c r="BS7" i="6"/>
  <c r="BR7" i="6"/>
  <c r="AC7" i="6"/>
  <c r="AH7" i="6"/>
  <c r="U7" i="6"/>
  <c r="Z7" i="6"/>
  <c r="M7" i="6"/>
  <c r="R7" i="6"/>
  <c r="E7" i="6"/>
  <c r="J7" i="6"/>
  <c r="CR8" i="6"/>
  <c r="X83" i="6"/>
  <c r="BV83" i="6"/>
  <c r="BZ83" i="6"/>
  <c r="CD83" i="6"/>
  <c r="CN83" i="6"/>
  <c r="J28" i="6"/>
  <c r="DB28" i="6"/>
  <c r="J30" i="6"/>
  <c r="CQ12" i="6"/>
  <c r="O83" i="6"/>
  <c r="CA83" i="6"/>
  <c r="CQ28" i="6"/>
  <c r="BS81" i="6"/>
  <c r="CG81" i="6"/>
  <c r="R82" i="6"/>
  <c r="AH82" i="6"/>
  <c r="CH82" i="6"/>
  <c r="J8" i="6"/>
  <c r="BT11" i="6"/>
  <c r="I83" i="6"/>
  <c r="BW83" i="6"/>
  <c r="CE83" i="6"/>
  <c r="CR27" i="6"/>
  <c r="M32" i="6"/>
  <c r="Z41" i="6"/>
  <c r="Z49" i="6"/>
  <c r="BT10" i="6"/>
  <c r="K83" i="6"/>
  <c r="AF83" i="6"/>
  <c r="BD83" i="6"/>
  <c r="BC91" i="6"/>
  <c r="BH83" i="6"/>
  <c r="BE91" i="6"/>
  <c r="BL83" i="6"/>
  <c r="BG91" i="6"/>
  <c r="BP83" i="6"/>
  <c r="BI91" i="6"/>
  <c r="CP83" i="6"/>
  <c r="BU27" i="6"/>
  <c r="E32" i="6"/>
  <c r="CV32" i="6"/>
  <c r="CG32" i="6"/>
  <c r="BU41" i="6"/>
  <c r="CV77" i="6"/>
  <c r="CH77" i="6"/>
  <c r="CV78" i="6"/>
  <c r="E79" i="6"/>
  <c r="U79" i="6"/>
  <c r="Z79" i="6"/>
  <c r="BR79" i="6"/>
  <c r="M81" i="6"/>
  <c r="R81" i="6"/>
  <c r="CV81" i="6"/>
  <c r="CH81" i="6"/>
  <c r="BU32" i="6"/>
  <c r="CS32" i="6"/>
  <c r="DA9" i="6"/>
  <c r="DB9" i="6"/>
  <c r="BT7" i="6"/>
  <c r="J12" i="6"/>
  <c r="J24" i="6"/>
  <c r="AH75" i="6"/>
  <c r="BR77" i="6"/>
  <c r="BT77" i="6"/>
  <c r="E78" i="6"/>
  <c r="CR78" i="6"/>
  <c r="R80" i="6"/>
  <c r="DB13" i="6"/>
  <c r="CM83" i="6"/>
  <c r="CQ8" i="6"/>
  <c r="CQ13" i="6"/>
  <c r="BT25" i="6"/>
  <c r="Z32" i="6"/>
  <c r="DC44" i="6"/>
  <c r="BU11" i="6"/>
  <c r="CY11" i="6"/>
  <c r="Y83" i="6"/>
  <c r="AE83" i="6"/>
  <c r="BC83" i="6"/>
  <c r="BB92" i="6"/>
  <c r="BG83" i="6"/>
  <c r="BD92" i="6"/>
  <c r="BK83" i="6"/>
  <c r="BF92" i="6"/>
  <c r="BO83" i="6"/>
  <c r="BH92" i="6"/>
  <c r="CQ24" i="6"/>
  <c r="BT24" i="6"/>
  <c r="CR25" i="6"/>
  <c r="J26" i="6"/>
  <c r="BT27" i="6"/>
  <c r="DA28" i="6"/>
  <c r="BT29" i="6"/>
  <c r="R32" i="6"/>
  <c r="CT32" i="6"/>
  <c r="BR49" i="6"/>
  <c r="CG49" i="6"/>
  <c r="CW44" i="6"/>
  <c r="CX44" i="6" s="1"/>
  <c r="DC47" i="6"/>
  <c r="CG66" i="6"/>
  <c r="CV75" i="6"/>
  <c r="CG75" i="6"/>
  <c r="E76" i="6"/>
  <c r="U76" i="6"/>
  <c r="Z76" i="6"/>
  <c r="BS78" i="6"/>
  <c r="BT78" i="6"/>
  <c r="R79" i="6"/>
  <c r="AH79" i="6"/>
  <c r="Z81" i="6"/>
  <c r="BR81" i="6"/>
  <c r="BT81" i="6"/>
  <c r="E82" i="6"/>
  <c r="CR82" i="6"/>
  <c r="Z82" i="6"/>
  <c r="BR82" i="6"/>
  <c r="CR12" i="6"/>
  <c r="AH32" i="6"/>
  <c r="C83" i="6"/>
  <c r="R27" i="6"/>
  <c r="BT58" i="6"/>
  <c r="R75" i="6"/>
  <c r="Z78" i="6"/>
  <c r="BU7" i="6"/>
  <c r="BU9" i="6"/>
  <c r="CY9" i="6"/>
  <c r="BT9" i="6"/>
  <c r="BU10" i="6"/>
  <c r="CY10" i="6"/>
  <c r="M83" i="6"/>
  <c r="P83" i="6"/>
  <c r="AA83" i="6"/>
  <c r="BU25" i="6"/>
  <c r="CS25" i="6"/>
  <c r="CQ26" i="6"/>
  <c r="BT26" i="6"/>
  <c r="J32" i="6"/>
  <c r="CH49" i="6"/>
  <c r="CV49" i="6"/>
  <c r="U75" i="6"/>
  <c r="Z75" i="6"/>
  <c r="M78" i="6"/>
  <c r="R78" i="6"/>
  <c r="AC78" i="6"/>
  <c r="AH78" i="6"/>
  <c r="CH78" i="6"/>
  <c r="BU79" i="6"/>
  <c r="CS79" i="6"/>
  <c r="E80" i="6"/>
  <c r="CR80" i="6"/>
  <c r="U80" i="6"/>
  <c r="Z80" i="6"/>
  <c r="BS82" i="6"/>
  <c r="BS75" i="6"/>
  <c r="AW40" i="7"/>
  <c r="AM66" i="7"/>
  <c r="AW60" i="7"/>
  <c r="AX60" i="7"/>
  <c r="AU53" i="7"/>
  <c r="BH34" i="7"/>
  <c r="BF60" i="7"/>
  <c r="BC60" i="7"/>
  <c r="Y40" i="7"/>
  <c r="BD60" i="7"/>
  <c r="AZ60" i="7"/>
  <c r="BJ60" i="7"/>
  <c r="BB40" i="7"/>
  <c r="M40" i="7"/>
  <c r="L60" i="7"/>
  <c r="N60" i="7"/>
  <c r="BG47" i="7"/>
  <c r="E77" i="6"/>
  <c r="U77" i="6"/>
  <c r="Z77" i="6"/>
  <c r="M77" i="6"/>
  <c r="R77" i="6"/>
  <c r="J66" i="6"/>
  <c r="AI66" i="6"/>
  <c r="Y60" i="7"/>
  <c r="Z60" i="7"/>
  <c r="BH47" i="7"/>
  <c r="BJ47" i="7"/>
  <c r="AB66" i="7"/>
  <c r="AG66" i="7"/>
  <c r="AI63" i="7"/>
  <c r="AF66" i="7"/>
  <c r="BB63" i="7"/>
  <c r="BF63" i="7"/>
  <c r="AZ63" i="7"/>
  <c r="BD63" i="7"/>
  <c r="BA63" i="7"/>
  <c r="BI63" i="7"/>
  <c r="X63" i="7"/>
  <c r="M63" i="7"/>
  <c r="CW65" i="6"/>
  <c r="CX65" i="6"/>
  <c r="CH80" i="6"/>
  <c r="AC80" i="6"/>
  <c r="AH80" i="6"/>
  <c r="CV80" i="6"/>
  <c r="AC83" i="6"/>
  <c r="BR80" i="6"/>
  <c r="N53" i="7"/>
  <c r="N63" i="7"/>
  <c r="AU59" i="7"/>
  <c r="AX53" i="7"/>
  <c r="AV59" i="7"/>
  <c r="AI59" i="7"/>
  <c r="AC66" i="7"/>
  <c r="AK59" i="7"/>
  <c r="AL59" i="7"/>
  <c r="BC59" i="7"/>
  <c r="W59" i="7"/>
  <c r="BD59" i="7"/>
  <c r="AZ59" i="7"/>
  <c r="Y59" i="7"/>
  <c r="X59" i="7"/>
  <c r="BH46" i="7"/>
  <c r="BJ46" i="7"/>
  <c r="N59" i="7"/>
  <c r="AC76" i="6"/>
  <c r="AH76" i="6"/>
  <c r="CV76" i="6"/>
  <c r="BR76" i="6"/>
  <c r="BS76" i="6"/>
  <c r="AS66" i="7"/>
  <c r="AP66" i="7"/>
  <c r="AO66" i="7"/>
  <c r="AV66" i="7"/>
  <c r="AL53" i="7"/>
  <c r="AL61" i="7"/>
  <c r="AZ61" i="7"/>
  <c r="BD61" i="7"/>
  <c r="Y61" i="7"/>
  <c r="O66" i="7"/>
  <c r="S66" i="7"/>
  <c r="BA61" i="7"/>
  <c r="BI61" i="7"/>
  <c r="BI48" i="7"/>
  <c r="K61" i="7"/>
  <c r="BC53" i="7"/>
  <c r="BH48" i="7"/>
  <c r="N61" i="7"/>
  <c r="AU62" i="7"/>
  <c r="AK62" i="7"/>
  <c r="AJ62" i="7"/>
  <c r="AA66" i="7"/>
  <c r="AK66" i="7"/>
  <c r="AE66" i="7"/>
  <c r="BE62" i="7"/>
  <c r="BD62" i="7"/>
  <c r="X62" i="7"/>
  <c r="Z62" i="7"/>
  <c r="BC62" i="7"/>
  <c r="Z53" i="7"/>
  <c r="BJ49" i="7"/>
  <c r="K62" i="7"/>
  <c r="BI49" i="7"/>
  <c r="BG49" i="7"/>
  <c r="G66" i="7"/>
  <c r="L62" i="7"/>
  <c r="CV66" i="6"/>
  <c r="CV82" i="6"/>
  <c r="CG76" i="6"/>
  <c r="CG78" i="6"/>
  <c r="CG79" i="6"/>
  <c r="CG80" i="6"/>
  <c r="CH75" i="6"/>
  <c r="CH76" i="6"/>
  <c r="CG77" i="6"/>
  <c r="CG82" i="6"/>
  <c r="CR66" i="6"/>
  <c r="CV79" i="6"/>
  <c r="BS79" i="6"/>
  <c r="BT79" i="6"/>
  <c r="CH79" i="6"/>
  <c r="J79" i="6"/>
  <c r="AQ66" i="7"/>
  <c r="AW53" i="7"/>
  <c r="AV53" i="7"/>
  <c r="BI26" i="7"/>
  <c r="BH26" i="7"/>
  <c r="BI12" i="7"/>
  <c r="BB12" i="7"/>
  <c r="BH12" i="7"/>
  <c r="BG18" i="7"/>
  <c r="BI20" i="7"/>
  <c r="AK26" i="7"/>
  <c r="BI33" i="7"/>
  <c r="BH36" i="7"/>
  <c r="BJ45" i="7"/>
  <c r="BE53" i="7"/>
  <c r="BJ4" i="7"/>
  <c r="BH5" i="7"/>
  <c r="BG8" i="7"/>
  <c r="BH9" i="7"/>
  <c r="K12" i="7"/>
  <c r="X12" i="7"/>
  <c r="AK12" i="7"/>
  <c r="BH18" i="7"/>
  <c r="BI19" i="7"/>
  <c r="BG21" i="7"/>
  <c r="BH22" i="7"/>
  <c r="BI23" i="7"/>
  <c r="BG25" i="7"/>
  <c r="L26" i="7"/>
  <c r="Y26" i="7"/>
  <c r="AU26" i="7"/>
  <c r="BE40" i="7"/>
  <c r="BJ40" i="7"/>
  <c r="BI32" i="7"/>
  <c r="BG34" i="7"/>
  <c r="BH35" i="7"/>
  <c r="BG38" i="7"/>
  <c r="BH39" i="7"/>
  <c r="BA40" i="7"/>
  <c r="BB53" i="7"/>
  <c r="BF53" i="7"/>
  <c r="BG46" i="7"/>
  <c r="BI47" i="7"/>
  <c r="BH50" i="7"/>
  <c r="X53" i="7"/>
  <c r="K58" i="7"/>
  <c r="H66" i="7"/>
  <c r="AW66" i="7"/>
  <c r="BD58" i="7"/>
  <c r="AJ60" i="7"/>
  <c r="BC61" i="7"/>
  <c r="AV63" i="7"/>
  <c r="BI65" i="7"/>
  <c r="BH65" i="7"/>
  <c r="Y65" i="7"/>
  <c r="AJ65" i="7"/>
  <c r="AI65" i="7"/>
  <c r="BG65" i="7"/>
  <c r="P66" i="7"/>
  <c r="BI7" i="7"/>
  <c r="BH10" i="7"/>
  <c r="BI11" i="7"/>
  <c r="AJ12" i="7"/>
  <c r="X26" i="7"/>
  <c r="BI37" i="7"/>
  <c r="L59" i="7"/>
  <c r="K59" i="7"/>
  <c r="BE59" i="7"/>
  <c r="BJ59" i="7"/>
  <c r="BG4" i="7"/>
  <c r="BJ6" i="7"/>
  <c r="BG7" i="7"/>
  <c r="W62" i="7"/>
  <c r="BG11" i="7"/>
  <c r="AU12" i="7"/>
  <c r="BI18" i="7"/>
  <c r="BJ19" i="7"/>
  <c r="BG20" i="7"/>
  <c r="BJ23" i="7"/>
  <c r="BG24" i="7"/>
  <c r="AI26" i="7"/>
  <c r="BE26" i="7"/>
  <c r="BJ26" i="7"/>
  <c r="BJ32" i="7"/>
  <c r="BG33" i="7"/>
  <c r="BG37" i="7"/>
  <c r="E66" i="7"/>
  <c r="I66" i="7"/>
  <c r="Q66" i="7"/>
  <c r="U66" i="7"/>
  <c r="M59" i="7"/>
  <c r="BB60" i="7"/>
  <c r="AJ61" i="7"/>
  <c r="AI61" i="7"/>
  <c r="Y62" i="7"/>
  <c r="BH63" i="7"/>
  <c r="BI64" i="7"/>
  <c r="BH64" i="7"/>
  <c r="BG64" i="7"/>
  <c r="AV64" i="7"/>
  <c r="AU64" i="7"/>
  <c r="C66" i="7"/>
  <c r="T66" i="7"/>
  <c r="BI4" i="7"/>
  <c r="AW12" i="7"/>
  <c r="BI24" i="7"/>
  <c r="BH32" i="7"/>
  <c r="BA53" i="7"/>
  <c r="BH45" i="7"/>
  <c r="AZ58" i="7"/>
  <c r="W58" i="7"/>
  <c r="BH4" i="7"/>
  <c r="BC40" i="7"/>
  <c r="AZ53" i="7"/>
  <c r="BD53" i="7"/>
  <c r="BI45" i="7"/>
  <c r="BG50" i="7"/>
  <c r="BH51" i="7"/>
  <c r="BG51" i="7"/>
  <c r="AJ53" i="7"/>
  <c r="F66" i="7"/>
  <c r="L58" i="7"/>
  <c r="R66" i="7"/>
  <c r="Y58" i="7"/>
  <c r="AD66" i="7"/>
  <c r="AU58" i="7"/>
  <c r="BA59" i="7"/>
  <c r="BI60" i="7"/>
  <c r="AI60" i="7"/>
  <c r="AV60" i="7"/>
  <c r="AU60" i="7"/>
  <c r="AZ62" i="7"/>
  <c r="BJ62" i="7"/>
  <c r="L63" i="7"/>
  <c r="K63" i="7"/>
  <c r="AU63" i="7"/>
  <c r="BE63" i="7"/>
  <c r="BJ63" i="7"/>
  <c r="X65" i="7"/>
  <c r="AK65" i="7"/>
  <c r="BI46" i="7"/>
  <c r="BG48" i="7"/>
  <c r="BH49" i="7"/>
  <c r="BI50" i="7"/>
  <c r="BG52" i="7"/>
  <c r="L53" i="7"/>
  <c r="Y53" i="7"/>
  <c r="M58" i="7"/>
  <c r="AI58" i="7"/>
  <c r="AV58" i="7"/>
  <c r="BA58" i="7"/>
  <c r="BE58" i="7"/>
  <c r="AJ59" i="7"/>
  <c r="AW59" i="7"/>
  <c r="K60" i="7"/>
  <c r="X60" i="7"/>
  <c r="AK60" i="7"/>
  <c r="L61" i="7"/>
  <c r="AU61" i="7"/>
  <c r="M62" i="7"/>
  <c r="AI62" i="7"/>
  <c r="AV62" i="7"/>
  <c r="BA62" i="7"/>
  <c r="AJ63" i="7"/>
  <c r="AW63" i="7"/>
  <c r="K64" i="7"/>
  <c r="X64" i="7"/>
  <c r="AK64" i="7"/>
  <c r="L65" i="7"/>
  <c r="AU65" i="7"/>
  <c r="D66" i="7"/>
  <c r="AW58" i="7"/>
  <c r="BB58" i="7"/>
  <c r="BF58" i="7"/>
  <c r="BF66" i="7"/>
  <c r="M61" i="7"/>
  <c r="BE61" i="7"/>
  <c r="M65" i="7"/>
  <c r="BE65" i="7"/>
  <c r="BJ65" i="7"/>
  <c r="AR66" i="7"/>
  <c r="AX66" i="7"/>
  <c r="AK58" i="7"/>
  <c r="BC58" i="7"/>
  <c r="M60" i="7"/>
  <c r="M64" i="7"/>
  <c r="CS7" i="6"/>
  <c r="CY7" i="6"/>
  <c r="CT12" i="6"/>
  <c r="CY25" i="6"/>
  <c r="DB7" i="6"/>
  <c r="AI7" i="6"/>
  <c r="DA7" i="6"/>
  <c r="CT7" i="6"/>
  <c r="CW7" i="6"/>
  <c r="CX7" i="6"/>
  <c r="DA10" i="6"/>
  <c r="AI10" i="6"/>
  <c r="DD10" i="6"/>
  <c r="DB10" i="6"/>
  <c r="CS27" i="6"/>
  <c r="CY27" i="6"/>
  <c r="CT8" i="6"/>
  <c r="DB11" i="6"/>
  <c r="DA11" i="6"/>
  <c r="AI11" i="6"/>
  <c r="AI32" i="6"/>
  <c r="CU32" i="6"/>
  <c r="DB32" i="6"/>
  <c r="BU13" i="6"/>
  <c r="BU28" i="6"/>
  <c r="CU46" i="6"/>
  <c r="DD46" i="6"/>
  <c r="CQ7" i="6"/>
  <c r="DA12" i="6"/>
  <c r="BX83" i="6"/>
  <c r="CF83" i="6"/>
  <c r="DJ15" i="6"/>
  <c r="J25" i="6"/>
  <c r="R26" i="6"/>
  <c r="CQ27" i="6"/>
  <c r="R28" i="6"/>
  <c r="CT28" i="6"/>
  <c r="BU29" i="6"/>
  <c r="E49" i="6"/>
  <c r="BU43" i="6"/>
  <c r="CS43" i="6"/>
  <c r="DC46" i="6"/>
  <c r="DC48" i="6"/>
  <c r="CU59" i="6"/>
  <c r="CT59" i="6"/>
  <c r="BU24" i="6"/>
  <c r="CR29" i="6"/>
  <c r="CQ29" i="6"/>
  <c r="J29" i="6"/>
  <c r="CU47" i="6"/>
  <c r="DD47" i="6"/>
  <c r="BU8" i="6"/>
  <c r="R9" i="6"/>
  <c r="AI9" i="6"/>
  <c r="BU12" i="6"/>
  <c r="D83" i="6"/>
  <c r="E83" i="6"/>
  <c r="T83" i="6"/>
  <c r="U83" i="6"/>
  <c r="CB83" i="6"/>
  <c r="CV15" i="6"/>
  <c r="R24" i="6"/>
  <c r="CT24" i="6"/>
  <c r="CQ25" i="6"/>
  <c r="J27" i="6"/>
  <c r="CT30" i="6"/>
  <c r="AI30" i="6"/>
  <c r="DC30" i="6"/>
  <c r="DB30" i="6"/>
  <c r="CR7" i="6"/>
  <c r="DB8" i="6"/>
  <c r="DB12" i="6"/>
  <c r="E15" i="6"/>
  <c r="M15" i="6"/>
  <c r="U15" i="6"/>
  <c r="Z15" i="6"/>
  <c r="AC15" i="6"/>
  <c r="AH15" i="6"/>
  <c r="BY83" i="6"/>
  <c r="CC83" i="6"/>
  <c r="CG83" i="6"/>
  <c r="CG15" i="6"/>
  <c r="CO83" i="6"/>
  <c r="AI28" i="6"/>
  <c r="CQ30" i="6"/>
  <c r="CW31" i="6"/>
  <c r="CX31" i="6"/>
  <c r="CU31" i="6"/>
  <c r="CY32" i="6"/>
  <c r="DA32" i="6"/>
  <c r="J49" i="6"/>
  <c r="DA49" i="6"/>
  <c r="DA41" i="6"/>
  <c r="AC49" i="6"/>
  <c r="AH49" i="6"/>
  <c r="BS49" i="6"/>
  <c r="CW46" i="6"/>
  <c r="CX46" i="6" s="1"/>
  <c r="CW47" i="6"/>
  <c r="CX47" i="6" s="1"/>
  <c r="CQ58" i="6"/>
  <c r="BS15" i="6"/>
  <c r="BU26" i="6"/>
  <c r="CS41" i="6"/>
  <c r="CU48" i="6"/>
  <c r="DD48" i="6"/>
  <c r="DA8" i="6"/>
  <c r="R13" i="6"/>
  <c r="CT13" i="6"/>
  <c r="AI8" i="6"/>
  <c r="CW8" i="6"/>
  <c r="CX8" i="6"/>
  <c r="AI12" i="6"/>
  <c r="CW12" i="6"/>
  <c r="CX12" i="6"/>
  <c r="F83" i="6"/>
  <c r="N83" i="6"/>
  <c r="R83" i="6"/>
  <c r="V83" i="6"/>
  <c r="AD83" i="6"/>
  <c r="BB83" i="6"/>
  <c r="BF83" i="6"/>
  <c r="BD91" i="6"/>
  <c r="BJ83" i="6"/>
  <c r="BF91" i="6"/>
  <c r="BN83" i="6"/>
  <c r="BH91" i="6"/>
  <c r="BR15" i="6"/>
  <c r="CH15" i="6"/>
  <c r="BU30" i="6"/>
  <c r="DA30" i="6"/>
  <c r="DD31" i="6"/>
  <c r="CR32" i="6"/>
  <c r="CQ32" i="6"/>
  <c r="M49" i="6"/>
  <c r="R41" i="6"/>
  <c r="R49" i="6"/>
  <c r="DB41" i="6"/>
  <c r="DC42" i="6"/>
  <c r="CW42" i="6"/>
  <c r="CX42" i="6" s="1"/>
  <c r="DD42" i="6"/>
  <c r="BT43" i="6"/>
  <c r="BT49" i="6"/>
  <c r="CU45" i="6"/>
  <c r="DD45" i="6"/>
  <c r="BU58" i="6"/>
  <c r="DB79" i="6"/>
  <c r="DD44" i="6"/>
  <c r="CQ75" i="6"/>
  <c r="J76" i="6"/>
  <c r="CW58" i="6"/>
  <c r="CX58" i="6"/>
  <c r="CQ60" i="6"/>
  <c r="CR65" i="6"/>
  <c r="CQ65" i="6"/>
  <c r="BR75" i="6"/>
  <c r="BT75" i="6"/>
  <c r="CR75" i="6"/>
  <c r="BU82" i="6"/>
  <c r="CS82" i="6"/>
  <c r="AI75" i="6"/>
  <c r="BU75" i="6"/>
  <c r="CQ76" i="6"/>
  <c r="J81" i="6"/>
  <c r="DB81" i="6"/>
  <c r="CY79" i="6"/>
  <c r="DA79" i="6"/>
  <c r="BS80" i="6"/>
  <c r="CQ82" i="6"/>
  <c r="AC77" i="6"/>
  <c r="AH77" i="6"/>
  <c r="J78" i="6"/>
  <c r="CR79" i="6"/>
  <c r="CQ79" i="6"/>
  <c r="AC81" i="6"/>
  <c r="AH81" i="6"/>
  <c r="CR81" i="6"/>
  <c r="J82" i="6"/>
  <c r="AI82" i="6"/>
  <c r="J80" i="6"/>
  <c r="CR76" i="6"/>
  <c r="DD32" i="6"/>
  <c r="AI26" i="6"/>
  <c r="DC10" i="6"/>
  <c r="BU80" i="6"/>
  <c r="CS80" i="6"/>
  <c r="BJ92" i="6"/>
  <c r="DB82" i="6"/>
  <c r="CQ78" i="6"/>
  <c r="BU76" i="6"/>
  <c r="CS76" i="6"/>
  <c r="CW30" i="6"/>
  <c r="CX30" i="6"/>
  <c r="BT80" i="6"/>
  <c r="BT76" i="6"/>
  <c r="BS83" i="6"/>
  <c r="DB26" i="6"/>
  <c r="DA26" i="6"/>
  <c r="DA24" i="6"/>
  <c r="DB24" i="6"/>
  <c r="BT82" i="6"/>
  <c r="BT15" i="6"/>
  <c r="BU49" i="6"/>
  <c r="CS49" i="6"/>
  <c r="AI24" i="6"/>
  <c r="DC24" i="6"/>
  <c r="AI78" i="6"/>
  <c r="CW32" i="6"/>
  <c r="CX32" i="6"/>
  <c r="Z83" i="6"/>
  <c r="BU78" i="6"/>
  <c r="Z66" i="7"/>
  <c r="BG60" i="7"/>
  <c r="BH60" i="7"/>
  <c r="AH83" i="6"/>
  <c r="BU77" i="6"/>
  <c r="CY77" i="6"/>
  <c r="J83" i="6"/>
  <c r="CT83" i="6" s="1"/>
  <c r="BG63" i="7"/>
  <c r="CT58" i="6"/>
  <c r="CT66" i="6"/>
  <c r="CU58" i="6"/>
  <c r="CS58" i="6"/>
  <c r="BU66" i="6"/>
  <c r="CS66" i="6"/>
  <c r="AI80" i="6"/>
  <c r="AI79" i="6"/>
  <c r="CU79" i="6"/>
  <c r="AI76" i="6"/>
  <c r="DA76" i="6"/>
  <c r="DA82" i="6"/>
  <c r="CQ80" i="6"/>
  <c r="CY80" i="6"/>
  <c r="CH83" i="6"/>
  <c r="CY76" i="6"/>
  <c r="CV83" i="6"/>
  <c r="CQ66" i="6"/>
  <c r="BH61" i="7"/>
  <c r="BJ61" i="7"/>
  <c r="AL66" i="7"/>
  <c r="AJ66" i="7"/>
  <c r="BD66" i="7"/>
  <c r="BD69" i="7"/>
  <c r="BC66" i="7"/>
  <c r="AZ66" i="7"/>
  <c r="CT79" i="6"/>
  <c r="BJ58" i="7"/>
  <c r="BE66" i="7"/>
  <c r="K66" i="7"/>
  <c r="M66" i="7"/>
  <c r="L66" i="7"/>
  <c r="BG62" i="7"/>
  <c r="BI62" i="7"/>
  <c r="BH62" i="7"/>
  <c r="BG58" i="7"/>
  <c r="BA66" i="7"/>
  <c r="BI58" i="7"/>
  <c r="BH58" i="7"/>
  <c r="BH59" i="7"/>
  <c r="BG59" i="7"/>
  <c r="BI59" i="7"/>
  <c r="N66" i="7"/>
  <c r="BI40" i="7"/>
  <c r="BG40" i="7"/>
  <c r="BH40" i="7"/>
  <c r="BJ53" i="7"/>
  <c r="BG12" i="7"/>
  <c r="BG26" i="7"/>
  <c r="BI53" i="7"/>
  <c r="BH53" i="7"/>
  <c r="BG53" i="7"/>
  <c r="BB66" i="7"/>
  <c r="AI66" i="7"/>
  <c r="AU66" i="7"/>
  <c r="BG61" i="7"/>
  <c r="X66" i="7"/>
  <c r="Y66" i="7"/>
  <c r="DD9" i="6"/>
  <c r="DC9" i="6"/>
  <c r="DD26" i="6"/>
  <c r="CU26" i="6"/>
  <c r="CW26" i="6"/>
  <c r="CX26" i="6"/>
  <c r="DC26" i="6"/>
  <c r="CQ83" i="6"/>
  <c r="CR83" i="6"/>
  <c r="CS77" i="6"/>
  <c r="CW75" i="6"/>
  <c r="CX75" i="6"/>
  <c r="CT75" i="6"/>
  <c r="DA75" i="6"/>
  <c r="R15" i="6"/>
  <c r="BU15" i="6"/>
  <c r="CT26" i="6"/>
  <c r="DD79" i="6"/>
  <c r="CR77" i="6"/>
  <c r="CQ77" i="6"/>
  <c r="J77" i="6"/>
  <c r="AI77" i="6"/>
  <c r="CS30" i="6"/>
  <c r="CY30" i="6"/>
  <c r="BB91" i="6"/>
  <c r="BJ91" i="6"/>
  <c r="BR83" i="6"/>
  <c r="BT83" i="6"/>
  <c r="DC12" i="6"/>
  <c r="DD12" i="6"/>
  <c r="CU12" i="6"/>
  <c r="CY26" i="6"/>
  <c r="CS26" i="6"/>
  <c r="CY24" i="6"/>
  <c r="CS24" i="6"/>
  <c r="DB25" i="6"/>
  <c r="DA25" i="6"/>
  <c r="CT25" i="6"/>
  <c r="AI25" i="6"/>
  <c r="CY28" i="6"/>
  <c r="CS28" i="6"/>
  <c r="DD11" i="6"/>
  <c r="DC11" i="6"/>
  <c r="DA81" i="6"/>
  <c r="DC8" i="6"/>
  <c r="DD8" i="6"/>
  <c r="CU8" i="6"/>
  <c r="CT41" i="6"/>
  <c r="CU24" i="6"/>
  <c r="AI13" i="6"/>
  <c r="CS12" i="6"/>
  <c r="CY12" i="6"/>
  <c r="DA29" i="6"/>
  <c r="DB29" i="6"/>
  <c r="CT29" i="6"/>
  <c r="AI29" i="6"/>
  <c r="CW59" i="6"/>
  <c r="CX59" i="6"/>
  <c r="DC32" i="6"/>
  <c r="DD28" i="6"/>
  <c r="CU28" i="6"/>
  <c r="CS8" i="6"/>
  <c r="CY8" i="6"/>
  <c r="AI81" i="6"/>
  <c r="BU81" i="6"/>
  <c r="CT80" i="6"/>
  <c r="DA80" i="6"/>
  <c r="DB80" i="6"/>
  <c r="DB75" i="6"/>
  <c r="CT76" i="6"/>
  <c r="DB76" i="6"/>
  <c r="CT49" i="6"/>
  <c r="J15" i="6"/>
  <c r="CQ15" i="6"/>
  <c r="CR15" i="6"/>
  <c r="DB27" i="6"/>
  <c r="DA27" i="6"/>
  <c r="CT27" i="6"/>
  <c r="AI27" i="6"/>
  <c r="CY29" i="6"/>
  <c r="CS29" i="6"/>
  <c r="CU7" i="6"/>
  <c r="DD7" i="6"/>
  <c r="DC7" i="6"/>
  <c r="DC28" i="6"/>
  <c r="CY75" i="6"/>
  <c r="CS75" i="6"/>
  <c r="CT82" i="6"/>
  <c r="DB78" i="6"/>
  <c r="CT78" i="6"/>
  <c r="CQ81" i="6"/>
  <c r="DA78" i="6"/>
  <c r="CY82" i="6"/>
  <c r="DB49" i="6"/>
  <c r="AI41" i="6"/>
  <c r="DD30" i="6"/>
  <c r="CU30" i="6"/>
  <c r="CY13" i="6"/>
  <c r="CS13" i="6"/>
  <c r="CW28" i="6"/>
  <c r="CX28" i="6"/>
  <c r="CW24" i="6"/>
  <c r="CX24" i="6"/>
  <c r="DD24" i="6"/>
  <c r="DC79" i="6"/>
  <c r="CW79" i="6"/>
  <c r="CX79" i="6"/>
  <c r="CS78" i="6"/>
  <c r="CY78" i="6"/>
  <c r="BJ66" i="7"/>
  <c r="BI66" i="7"/>
  <c r="BH66" i="7"/>
  <c r="BG66" i="7"/>
  <c r="DD81" i="6"/>
  <c r="CU81" i="6"/>
  <c r="DC81" i="6"/>
  <c r="CW81" i="6"/>
  <c r="CX81" i="6"/>
  <c r="DD82" i="6"/>
  <c r="CU82" i="6"/>
  <c r="DC82" i="6"/>
  <c r="DD29" i="6"/>
  <c r="CU29" i="6"/>
  <c r="CW29" i="6"/>
  <c r="CX29" i="6"/>
  <c r="DC29" i="6"/>
  <c r="CY15" i="6"/>
  <c r="CS15" i="6"/>
  <c r="DA83" i="6"/>
  <c r="CT15" i="6"/>
  <c r="AI15" i="6"/>
  <c r="DA15" i="6"/>
  <c r="DB15" i="6"/>
  <c r="BU85" i="6"/>
  <c r="CS83" i="6"/>
  <c r="CY83" i="6"/>
  <c r="CU41" i="6"/>
  <c r="DD41" i="6"/>
  <c r="DC41" i="6"/>
  <c r="CW41" i="6"/>
  <c r="CX41" i="6" s="1"/>
  <c r="CX63" i="6"/>
  <c r="CU80" i="6"/>
  <c r="DD80" i="6"/>
  <c r="DC80" i="6"/>
  <c r="CU66" i="6"/>
  <c r="CW66" i="6"/>
  <c r="CX66" i="6"/>
  <c r="DD13" i="6"/>
  <c r="CU13" i="6"/>
  <c r="CW13" i="6"/>
  <c r="CX13" i="6"/>
  <c r="DC13" i="6"/>
  <c r="CT81" i="6"/>
  <c r="CW82" i="6"/>
  <c r="CX82" i="6"/>
  <c r="CU75" i="6"/>
  <c r="DD75" i="6"/>
  <c r="DC75" i="6"/>
  <c r="DD78" i="6"/>
  <c r="CU78" i="6"/>
  <c r="DC78" i="6"/>
  <c r="DD27" i="6"/>
  <c r="CU27" i="6"/>
  <c r="DC27" i="6"/>
  <c r="CW27" i="6"/>
  <c r="CX27" i="6"/>
  <c r="CU76" i="6"/>
  <c r="DC76" i="6"/>
  <c r="CW76" i="6"/>
  <c r="CX76" i="6" s="1"/>
  <c r="DD76" i="6"/>
  <c r="CS81" i="6"/>
  <c r="CY81" i="6"/>
  <c r="CW78" i="6"/>
  <c r="CX78" i="6"/>
  <c r="DD25" i="6"/>
  <c r="CU25" i="6"/>
  <c r="DC25" i="6"/>
  <c r="CW25" i="6"/>
  <c r="CX25" i="6"/>
  <c r="CT77" i="6"/>
  <c r="DA77" i="6"/>
  <c r="DB77" i="6"/>
  <c r="CW80" i="6"/>
  <c r="CX80" i="6"/>
  <c r="CU15" i="6"/>
  <c r="DD15" i="6"/>
  <c r="DC15" i="6"/>
  <c r="CW15" i="6"/>
  <c r="CX15" i="6"/>
  <c r="DD77" i="6"/>
  <c r="CU77" i="6"/>
  <c r="DC77" i="6"/>
  <c r="CW77" i="6"/>
  <c r="CX77" i="6"/>
  <c r="W63" i="7"/>
  <c r="W66" i="7"/>
  <c r="DB83" i="6" l="1"/>
  <c r="AI83" i="6"/>
  <c r="DD43" i="6"/>
  <c r="DC43" i="6"/>
  <c r="CU43" i="6"/>
  <c r="AI85" i="6" l="1"/>
  <c r="DC83" i="6"/>
  <c r="CU83" i="6"/>
  <c r="CW83" i="6"/>
  <c r="CX83" i="6" s="1"/>
  <c r="DD83" i="6"/>
  <c r="CW49" i="6"/>
  <c r="CX49" i="6" s="1"/>
  <c r="DC49" i="6"/>
  <c r="CU49" i="6"/>
  <c r="DD49" i="6"/>
</calcChain>
</file>

<file path=xl/sharedStrings.xml><?xml version="1.0" encoding="utf-8"?>
<sst xmlns="http://schemas.openxmlformats.org/spreadsheetml/2006/main" count="1229" uniqueCount="133">
  <si>
    <t>BLOCK 1</t>
  </si>
  <si>
    <t>BOCK-2(a) CHILDHOOD TB ALL NEW AND RELAPSE CASES REGISTERED DURING THE QUARTER BY AGE GROUP AND SEX</t>
  </si>
  <si>
    <t>BOCK-2(b) ALL NEW AND RELAPSE CASES (BACTERIOLOGICALLY CONFIRMED/CLINICALLY DIAGNOSED) REGISTERED DURING THE QUARTER BY AGE GROUP AND SEX</t>
  </si>
  <si>
    <t>All incidence cases</t>
  </si>
  <si>
    <t>BLOCK 3: PRESUMPTIVE TB CASES IDENTIFICATION AND LABORATORY DIAGNOSTIC ACTIVITY</t>
  </si>
  <si>
    <t>BLOCK 4: BACTERIOLOGICALLY CONFIRMED TB CASES WITH DST RESULTS FOR RIFAMPICIN</t>
  </si>
  <si>
    <t>Block 5: TB/HIV Activities</t>
  </si>
  <si>
    <t>Block 6: CONTACT TACING HH*</t>
  </si>
  <si>
    <t xml:space="preserve">Case Detection Rate (N+R) </t>
  </si>
  <si>
    <t>Case Notification Rate B+ve</t>
  </si>
  <si>
    <t>Case Notification Rate (N+R)</t>
  </si>
  <si>
    <t>Proportion of B+ Cases among Pulmonary Cases</t>
  </si>
  <si>
    <t>Proportion of Previously Treated Cases (including relapse) among Notified TB cases</t>
  </si>
  <si>
    <t>Presumptive Positivity Rate among Tested Presumptive Cases</t>
  </si>
  <si>
    <t>Percentage of Childhood TB Cases in all Notified Cases</t>
  </si>
  <si>
    <t>Percentage of Adult TB Cases in all Notified Cases</t>
  </si>
  <si>
    <t>TB-07-Q1 - 2018</t>
  </si>
  <si>
    <t>PULMONARY</t>
  </si>
  <si>
    <t xml:space="preserve">EXTRA-PULMONARY </t>
  </si>
  <si>
    <t>GRAND TOTAL</t>
  </si>
  <si>
    <t>Pulmonary Bacteriologically Confirmed</t>
  </si>
  <si>
    <t>Pulmonary, Clinically Diagnosed</t>
  </si>
  <si>
    <t>Extrapulmonary, Bacteriologically Confirmed or Clinically Diagnosed</t>
  </si>
  <si>
    <t>BACTERIOLOGICALLY POSITIVE (B+ve)</t>
  </si>
  <si>
    <t>CLINICALLY DIAGNOSED (B-ve)</t>
  </si>
  <si>
    <t>BACTRIOLOGICALLY CONFIRMED</t>
  </si>
  <si>
    <t xml:space="preserve">  CLINICALLY DIAGNOSED</t>
  </si>
  <si>
    <t>PROVINCE</t>
  </si>
  <si>
    <t>DOTS POPULATION</t>
  </si>
  <si>
    <t>NEW                          (N)</t>
  </si>
  <si>
    <t>RELAPSE                                     (R)</t>
  </si>
  <si>
    <t>B+ve
(N+R)</t>
  </si>
  <si>
    <t>PREVIOUSLY TREATED (EXCLUDING RELAPSE)</t>
  </si>
  <si>
    <t>PREVIOUSLY TREATED WITH UNKNOWN HISTORY</t>
  </si>
  <si>
    <t>TOTAL</t>
  </si>
  <si>
    <t>B-ve 
(N+R)</t>
  </si>
  <si>
    <t>EP +ve (N+R)</t>
  </si>
  <si>
    <t>EP-ve (N+R)</t>
  </si>
  <si>
    <t>0-4</t>
  </si>
  <si>
    <t>5--14</t>
  </si>
  <si>
    <t xml:space="preserve">TOTAL </t>
  </si>
  <si>
    <t>15-24</t>
  </si>
  <si>
    <t>25-34</t>
  </si>
  <si>
    <t>35-44</t>
  </si>
  <si>
    <t>45-54</t>
  </si>
  <si>
    <t>55-64</t>
  </si>
  <si>
    <t>65 OR &gt;</t>
  </si>
  <si>
    <t xml:space="preserve">GRAND </t>
  </si>
  <si>
    <t>N+R</t>
  </si>
  <si>
    <t>TOTAL NEW OPD IN QUARTER</t>
  </si>
  <si>
    <t>NO. OF PRESUMPTIVE TB CASES IDENTIFIED</t>
  </si>
  <si>
    <t>NO. OF PRESUMPTIVE TB PATIENTS TESTED USING AFB SM. AND/OR XPERT</t>
  </si>
  <si>
    <t>AMONG PRESUMPTIVE TB CASES TESTED THOSE DETECTED HAVING BACTRIOLOGICAL CONFIRMED TB</t>
  </si>
  <si>
    <t>NO OF NEW AND RELASPE TB CASES TESTED USING XPERT(B+ AND CLINICALLY DIAGNOSED FROM TB REGISTER)</t>
  </si>
  <si>
    <t>NEW</t>
  </si>
  <si>
    <t>RELASPE</t>
  </si>
  <si>
    <t>PREVIOUSLY TREARED</t>
  </si>
  <si>
    <t>PATIENTS TESTED FOR HIV AT THE TIME OF TB DIAGNOSIS OR WITH KNOWN HIV STATUS AT THE TIME OF TB DIAGNOSIS</t>
  </si>
  <si>
    <t>HIV POSITIVE TB PATIENTS</t>
  </si>
  <si>
    <t>HIV POSITIVE TB PATIENTS ON ART</t>
  </si>
  <si>
    <t>HIV-POSITIVE PATIENTS ON INH PROPHYLAXIS</t>
  </si>
  <si>
    <t>NO OF B+ PTB INDEX CASES WHOSE HH CONTACT WERE SCREENED</t>
  </si>
  <si>
    <t xml:space="preserve">NO. OF HH CONTACTS SCREENED </t>
  </si>
  <si>
    <t>NO. OF CONFIRMED TB CASES DETECTED</t>
  </si>
  <si>
    <t>NO. OF CONTACTS PUT ON INH PROPHYLAXIS (CHILDREN&lt;5YEARS)</t>
  </si>
  <si>
    <t>TREATMENT AFTER FAILURE</t>
  </si>
  <si>
    <t xml:space="preserve">LOST TO FOLLOW UP </t>
  </si>
  <si>
    <t>OTHERS B+</t>
  </si>
  <si>
    <t xml:space="preserve">TREATMENT AFTER FAILURE </t>
  </si>
  <si>
    <t>OTHERS B-ve</t>
  </si>
  <si>
    <t>LOST TO FOLLOW UP</t>
  </si>
  <si>
    <t xml:space="preserve">OTHERS </t>
  </si>
  <si>
    <t>Male (♂)</t>
  </si>
  <si>
    <t>Female(♀)</t>
  </si>
  <si>
    <t>Female (♀)</t>
  </si>
  <si>
    <t>NUMBER TB CASES WITH RIFAMPICIN RESULTS</t>
  </si>
  <si>
    <t>NUMBER DETECTED WITH RIFAMPICIN RESISTANCE (RR)</t>
  </si>
  <si>
    <t>Sindh</t>
  </si>
  <si>
    <t>Balochistan</t>
  </si>
  <si>
    <t>FATA</t>
  </si>
  <si>
    <t>GB</t>
  </si>
  <si>
    <t>KP</t>
  </si>
  <si>
    <t>Punjab</t>
  </si>
  <si>
    <t>ICT</t>
  </si>
  <si>
    <t>Pakistan</t>
  </si>
  <si>
    <t>AJK</t>
  </si>
  <si>
    <t>PAKISTAN</t>
  </si>
  <si>
    <t>BACTERIOLOGICALLY CONFIRMED B+ (N+R)</t>
  </si>
  <si>
    <t>CLINICALLY DIAGNOSED (NEW &amp; RELAPSE)</t>
  </si>
  <si>
    <t>EXTRA-PULMONARY</t>
  </si>
  <si>
    <t>RE-TREATMENT (EXCLUDING RELAPSE)</t>
  </si>
  <si>
    <t>AllForms</t>
  </si>
  <si>
    <t>NUMBER OF CASES NOTIFIED</t>
  </si>
  <si>
    <t>TREATMENT OUTCOMES</t>
  </si>
  <si>
    <t>TREATMENT SUCCESS RATE</t>
  </si>
  <si>
    <t>CURE RATE</t>
  </si>
  <si>
    <t>DEFAULT RATE</t>
  </si>
  <si>
    <t>BACTRIOLOGICALLY CONFIRMED AND/OR  CLINICALLY DIAGNOSED</t>
  </si>
  <si>
    <t>CODE</t>
  </si>
  <si>
    <t>DISTRICT</t>
  </si>
  <si>
    <t>CURED</t>
  </si>
  <si>
    <t>TREATMENT COMPLETED</t>
  </si>
  <si>
    <t>TREATMENT FAILED</t>
  </si>
  <si>
    <t>DIED</t>
  </si>
  <si>
    <t>NOT EVALUATED</t>
  </si>
  <si>
    <t xml:space="preserve">AJK </t>
  </si>
  <si>
    <t xml:space="preserve">ALL FORM </t>
  </si>
  <si>
    <t>TB-09-Q1-2017</t>
  </si>
  <si>
    <t>TB-09-Q2-2017</t>
  </si>
  <si>
    <t>TB-09-Q3-2017</t>
  </si>
  <si>
    <t>TB-09-Q4-2017</t>
  </si>
  <si>
    <t>TB09-CONSOLIDATED 2017</t>
  </si>
  <si>
    <t>TB-07-Q2 - 2018</t>
  </si>
  <si>
    <t>TB-07-Q3 - 2018</t>
  </si>
  <si>
    <t>TB-07-Q4 - 2018</t>
  </si>
  <si>
    <t>Consolidate-2018</t>
  </si>
  <si>
    <t>CDR B+ve</t>
  </si>
  <si>
    <t>WRD</t>
  </si>
  <si>
    <t>LTBI</t>
  </si>
  <si>
    <t>Contact</t>
  </si>
  <si>
    <t>DST</t>
  </si>
  <si>
    <t>HIV</t>
  </si>
  <si>
    <t>Male</t>
  </si>
  <si>
    <t>Female</t>
  </si>
  <si>
    <t>65+</t>
  </si>
  <si>
    <t>Total</t>
  </si>
  <si>
    <t>5-14</t>
  </si>
  <si>
    <t>Moved to Second Line Treatment Register</t>
  </si>
  <si>
    <t>MOVED TO 2ND LINE REGISTER</t>
  </si>
  <si>
    <t>Childhood</t>
  </si>
  <si>
    <t>\`zae680</t>
  </si>
  <si>
    <t>Treatment completed %age</t>
  </si>
  <si>
    <t>Lost to Follow up 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</si>
</sst>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65">
    <xf numFmtId="0" fontId="0" fillId="0" borderId="0" xfId="0"/>
    <xf numFmtId="0" fontId="0" fillId="0" borderId="16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9" fontId="0" fillId="12" borderId="16" xfId="2" applyFont="1" applyFill="1" applyBorder="1" applyAlignment="1">
      <alignment horizontal="center" vertical="center"/>
    </xf>
    <xf numFmtId="1" fontId="0" fillId="12" borderId="16" xfId="0" applyNumberForma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6" fillId="8" borderId="11" xfId="3" applyFont="1" applyFill="1" applyBorder="1" applyAlignment="1" applyProtection="1">
      <alignment horizontal="center" vertical="center" wrapText="1"/>
      <protection locked="0"/>
    </xf>
    <xf numFmtId="165" fontId="0" fillId="0" borderId="16" xfId="1" applyNumberFormat="1" applyFont="1" applyBorder="1" applyAlignment="1">
      <alignment horizontal="center" vertical="center"/>
    </xf>
    <xf numFmtId="0" fontId="9" fillId="15" borderId="1" xfId="0" applyFont="1" applyFill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1" fillId="0" borderId="0" xfId="0" applyFont="1" applyAlignment="1">
      <alignment horizontal="center" vertical="center"/>
    </xf>
    <xf numFmtId="0" fontId="9" fillId="0" borderId="9" xfId="0" applyFont="1" applyFill="1" applyBorder="1" applyAlignment="1" applyProtection="1"/>
    <xf numFmtId="0" fontId="12" fillId="0" borderId="0" xfId="0" applyFont="1" applyBorder="1" applyAlignment="1" applyProtection="1">
      <protection locked="0"/>
    </xf>
    <xf numFmtId="0" fontId="6" fillId="1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14" borderId="1" xfId="0" applyFont="1" applyFill="1" applyBorder="1" applyAlignment="1" applyProtection="1">
      <alignment horizontal="center" vertical="center"/>
    </xf>
    <xf numFmtId="0" fontId="6" fillId="15" borderId="1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0" fontId="9" fillId="16" borderId="0" xfId="0" applyFont="1" applyFill="1" applyBorder="1" applyAlignment="1" applyProtection="1">
      <alignment horizontal="center" vertical="center" wrapText="1"/>
    </xf>
    <xf numFmtId="0" fontId="9" fillId="16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</xf>
    <xf numFmtId="9" fontId="9" fillId="0" borderId="0" xfId="4" applyFont="1" applyFill="1" applyBorder="1" applyAlignment="1" applyProtection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left" vertical="center"/>
      <protection locked="0"/>
    </xf>
    <xf numFmtId="0" fontId="16" fillId="16" borderId="18" xfId="0" applyFont="1" applyFill="1" applyBorder="1" applyAlignment="1" applyProtection="1">
      <alignment horizontal="center" vertical="center"/>
    </xf>
    <xf numFmtId="0" fontId="16" fillId="0" borderId="18" xfId="0" applyFont="1" applyFill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/>
    </xf>
    <xf numFmtId="9" fontId="6" fillId="13" borderId="18" xfId="2" applyFont="1" applyFill="1" applyBorder="1" applyAlignment="1" applyProtection="1">
      <alignment horizontal="center" vertical="center"/>
    </xf>
    <xf numFmtId="0" fontId="16" fillId="16" borderId="18" xfId="0" applyFont="1" applyFill="1" applyBorder="1" applyAlignment="1" applyProtection="1">
      <alignment horizontal="center" vertical="center" wrapText="1"/>
    </xf>
    <xf numFmtId="0" fontId="6" fillId="0" borderId="18" xfId="0" applyFont="1" applyFill="1" applyBorder="1" applyAlignment="1" applyProtection="1">
      <alignment horizontal="center" vertical="center"/>
    </xf>
    <xf numFmtId="9" fontId="6" fillId="3" borderId="18" xfId="2" applyFont="1" applyFill="1" applyBorder="1" applyAlignment="1" applyProtection="1">
      <alignment horizontal="center" vertical="center" wrapText="1"/>
    </xf>
    <xf numFmtId="9" fontId="6" fillId="14" borderId="18" xfId="2" applyFont="1" applyFill="1" applyBorder="1" applyAlignment="1" applyProtection="1">
      <alignment horizontal="center" vertical="center" wrapText="1"/>
    </xf>
    <xf numFmtId="9" fontId="6" fillId="15" borderId="18" xfId="2" applyFont="1" applyFill="1" applyBorder="1" applyAlignment="1" applyProtection="1">
      <alignment horizontal="center" vertical="center" wrapText="1"/>
    </xf>
    <xf numFmtId="9" fontId="6" fillId="15" borderId="18" xfId="2" applyNumberFormat="1" applyFont="1" applyFill="1" applyBorder="1" applyAlignment="1" applyProtection="1">
      <alignment horizontal="center" vertical="center" wrapText="1"/>
    </xf>
    <xf numFmtId="9" fontId="6" fillId="15" borderId="18" xfId="4" applyNumberFormat="1" applyFont="1" applyFill="1" applyBorder="1" applyAlignment="1" applyProtection="1">
      <alignment horizontal="center" vertical="center" wrapText="1"/>
    </xf>
    <xf numFmtId="0" fontId="12" fillId="0" borderId="0" xfId="3" applyFont="1" applyFill="1" applyBorder="1" applyAlignment="1" applyProtection="1">
      <alignment horizontal="center" vertical="center" wrapText="1"/>
    </xf>
    <xf numFmtId="9" fontId="6" fillId="4" borderId="18" xfId="2" applyFont="1" applyFill="1" applyBorder="1" applyAlignment="1" applyProtection="1">
      <alignment horizontal="center" vertical="center" wrapText="1"/>
    </xf>
    <xf numFmtId="9" fontId="6" fillId="4" borderId="18" xfId="2" applyNumberFormat="1" applyFont="1" applyFill="1" applyBorder="1" applyAlignment="1" applyProtection="1">
      <alignment horizontal="center" vertical="center" wrapText="1"/>
    </xf>
    <xf numFmtId="9" fontId="6" fillId="4" borderId="18" xfId="4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</xf>
    <xf numFmtId="9" fontId="12" fillId="0" borderId="0" xfId="4" applyFont="1" applyFill="1" applyBorder="1" applyAlignment="1" applyProtection="1">
      <alignment horizontal="center" vertical="center"/>
    </xf>
    <xf numFmtId="0" fontId="12" fillId="0" borderId="0" xfId="3" applyFont="1" applyFill="1" applyBorder="1" applyAlignment="1" applyProtection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15" fillId="0" borderId="19" xfId="0" applyFont="1" applyFill="1" applyBorder="1" applyAlignment="1" applyProtection="1">
      <alignment horizontal="left" vertical="center"/>
      <protection locked="0"/>
    </xf>
    <xf numFmtId="0" fontId="16" fillId="16" borderId="19" xfId="0" applyFont="1" applyFill="1" applyBorder="1" applyAlignment="1" applyProtection="1">
      <alignment horizontal="center" vertical="center"/>
    </xf>
    <xf numFmtId="0" fontId="16" fillId="0" borderId="19" xfId="0" applyFont="1" applyFill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</xf>
    <xf numFmtId="0" fontId="16" fillId="0" borderId="19" xfId="0" applyFont="1" applyFill="1" applyBorder="1" applyAlignment="1" applyProtection="1">
      <alignment horizontal="center" vertical="center"/>
    </xf>
    <xf numFmtId="9" fontId="6" fillId="3" borderId="19" xfId="2" applyFont="1" applyFill="1" applyBorder="1" applyAlignment="1" applyProtection="1">
      <alignment horizontal="center" vertical="center" wrapText="1"/>
    </xf>
    <xf numFmtId="0" fontId="16" fillId="16" borderId="19" xfId="0" applyFont="1" applyFill="1" applyBorder="1" applyAlignment="1" applyProtection="1">
      <alignment horizontal="center" vertical="center" wrapText="1"/>
    </xf>
    <xf numFmtId="9" fontId="6" fillId="14" borderId="19" xfId="2" applyFont="1" applyFill="1" applyBorder="1" applyAlignment="1" applyProtection="1">
      <alignment horizontal="center" vertical="center" wrapText="1"/>
    </xf>
    <xf numFmtId="9" fontId="6" fillId="15" borderId="19" xfId="2" applyFont="1" applyFill="1" applyBorder="1" applyAlignment="1" applyProtection="1">
      <alignment horizontal="center" vertical="center" wrapText="1"/>
    </xf>
    <xf numFmtId="9" fontId="6" fillId="15" borderId="19" xfId="2" applyNumberFormat="1" applyFont="1" applyFill="1" applyBorder="1" applyAlignment="1" applyProtection="1">
      <alignment horizontal="center" vertical="center" wrapText="1"/>
    </xf>
    <xf numFmtId="9" fontId="6" fillId="15" borderId="19" xfId="4" applyNumberFormat="1" applyFont="1" applyFill="1" applyBorder="1" applyAlignment="1" applyProtection="1">
      <alignment horizontal="center" vertical="center" wrapText="1"/>
    </xf>
    <xf numFmtId="9" fontId="6" fillId="4" borderId="19" xfId="2" applyFont="1" applyFill="1" applyBorder="1" applyAlignment="1" applyProtection="1">
      <alignment horizontal="center" vertical="center" wrapText="1"/>
    </xf>
    <xf numFmtId="9" fontId="6" fillId="4" borderId="19" xfId="2" applyNumberFormat="1" applyFont="1" applyFill="1" applyBorder="1" applyAlignment="1" applyProtection="1">
      <alignment horizontal="center" vertical="center" wrapText="1"/>
    </xf>
    <xf numFmtId="9" fontId="6" fillId="4" borderId="19" xfId="4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6" fillId="0" borderId="19" xfId="0" applyFont="1" applyFill="1" applyBorder="1" applyAlignment="1" applyProtection="1">
      <alignment horizontal="center" vertical="center" wrapText="1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horizontal="left" vertical="center"/>
      <protection locked="0"/>
    </xf>
    <xf numFmtId="0" fontId="16" fillId="16" borderId="20" xfId="0" applyFon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/>
      <protection locked="0"/>
    </xf>
    <xf numFmtId="0" fontId="6" fillId="0" borderId="20" xfId="0" applyFon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/>
    </xf>
    <xf numFmtId="9" fontId="6" fillId="3" borderId="20" xfId="2" applyFont="1" applyFill="1" applyBorder="1" applyAlignment="1" applyProtection="1">
      <alignment horizontal="center" vertical="center" wrapText="1"/>
    </xf>
    <xf numFmtId="0" fontId="16" fillId="16" borderId="20" xfId="0" applyFont="1" applyFill="1" applyBorder="1" applyAlignment="1" applyProtection="1">
      <alignment horizontal="center" vertical="center" wrapText="1"/>
    </xf>
    <xf numFmtId="9" fontId="6" fillId="14" borderId="20" xfId="2" applyFont="1" applyFill="1" applyBorder="1" applyAlignment="1" applyProtection="1">
      <alignment horizontal="center" vertical="center" wrapText="1"/>
    </xf>
    <xf numFmtId="9" fontId="6" fillId="15" borderId="20" xfId="2" applyFont="1" applyFill="1" applyBorder="1" applyAlignment="1" applyProtection="1">
      <alignment horizontal="center" vertical="center" wrapText="1"/>
    </xf>
    <xf numFmtId="9" fontId="6" fillId="15" borderId="20" xfId="2" applyNumberFormat="1" applyFont="1" applyFill="1" applyBorder="1" applyAlignment="1" applyProtection="1">
      <alignment horizontal="center" vertical="center" wrapText="1"/>
    </xf>
    <xf numFmtId="9" fontId="6" fillId="15" borderId="20" xfId="4" applyNumberFormat="1" applyFont="1" applyFill="1" applyBorder="1" applyAlignment="1" applyProtection="1">
      <alignment horizontal="center" vertical="center" wrapText="1"/>
    </xf>
    <xf numFmtId="9" fontId="6" fillId="4" borderId="20" xfId="2" applyFont="1" applyFill="1" applyBorder="1" applyAlignment="1" applyProtection="1">
      <alignment horizontal="center" vertical="center" wrapText="1"/>
    </xf>
    <xf numFmtId="9" fontId="6" fillId="4" borderId="20" xfId="2" applyNumberFormat="1" applyFont="1" applyFill="1" applyBorder="1" applyAlignment="1" applyProtection="1">
      <alignment horizontal="center" vertical="center" wrapText="1"/>
    </xf>
    <xf numFmtId="9" fontId="6" fillId="4" borderId="20" xfId="4" applyNumberFormat="1" applyFont="1" applyFill="1" applyBorder="1" applyAlignment="1" applyProtection="1">
      <alignment horizontal="center" vertical="center" wrapText="1"/>
    </xf>
    <xf numFmtId="0" fontId="6" fillId="16" borderId="1" xfId="0" applyFont="1" applyFill="1" applyBorder="1" applyAlignment="1" applyProtection="1">
      <alignment horizontal="center" vertical="center"/>
    </xf>
    <xf numFmtId="9" fontId="6" fillId="3" borderId="1" xfId="2" applyFont="1" applyFill="1" applyBorder="1" applyAlignment="1" applyProtection="1">
      <alignment horizontal="center" vertical="center" wrapText="1"/>
    </xf>
    <xf numFmtId="9" fontId="6" fillId="14" borderId="1" xfId="2" applyFont="1" applyFill="1" applyBorder="1" applyAlignment="1" applyProtection="1">
      <alignment horizontal="center" vertical="center" wrapText="1"/>
    </xf>
    <xf numFmtId="9" fontId="6" fillId="15" borderId="1" xfId="2" applyFont="1" applyFill="1" applyBorder="1" applyAlignment="1" applyProtection="1">
      <alignment horizontal="center" vertical="center" wrapText="1"/>
    </xf>
    <xf numFmtId="9" fontId="6" fillId="15" borderId="1" xfId="2" applyNumberFormat="1" applyFont="1" applyFill="1" applyBorder="1" applyAlignment="1" applyProtection="1">
      <alignment horizontal="center" vertical="center" wrapText="1"/>
    </xf>
    <xf numFmtId="9" fontId="6" fillId="15" borderId="1" xfId="4" applyNumberFormat="1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vertical="center"/>
    </xf>
    <xf numFmtId="9" fontId="6" fillId="4" borderId="1" xfId="2" applyFont="1" applyFill="1" applyBorder="1" applyAlignment="1" applyProtection="1">
      <alignment horizontal="center" vertical="center" wrapText="1"/>
    </xf>
    <xf numFmtId="9" fontId="6" fillId="4" borderId="1" xfId="2" applyNumberFormat="1" applyFont="1" applyFill="1" applyBorder="1" applyAlignment="1" applyProtection="1">
      <alignment horizontal="center" vertical="center" wrapText="1"/>
    </xf>
    <xf numFmtId="9" fontId="6" fillId="4" borderId="1" xfId="4" applyNumberFormat="1" applyFont="1" applyFill="1" applyBorder="1" applyAlignment="1" applyProtection="1">
      <alignment horizontal="center" vertical="center" wrapText="1"/>
    </xf>
    <xf numFmtId="9" fontId="9" fillId="0" borderId="0" xfId="4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0" fontId="18" fillId="0" borderId="0" xfId="0" applyFont="1"/>
    <xf numFmtId="9" fontId="2" fillId="0" borderId="0" xfId="2" applyFont="1"/>
    <xf numFmtId="0" fontId="6" fillId="16" borderId="18" xfId="0" applyFont="1" applyFill="1" applyBorder="1" applyAlignment="1" applyProtection="1">
      <alignment horizontal="center" vertical="center" wrapText="1"/>
    </xf>
    <xf numFmtId="0" fontId="16" fillId="0" borderId="11" xfId="0" applyFont="1" applyFill="1" applyBorder="1" applyAlignment="1" applyProtection="1">
      <alignment horizontal="center" vertical="center"/>
      <protection locked="0"/>
    </xf>
    <xf numFmtId="3" fontId="16" fillId="16" borderId="19" xfId="0" applyNumberFormat="1" applyFont="1" applyFill="1" applyBorder="1" applyAlignment="1" applyProtection="1">
      <alignment horizontal="center" vertical="center"/>
    </xf>
    <xf numFmtId="3" fontId="16" fillId="0" borderId="19" xfId="0" applyNumberFormat="1" applyFont="1" applyFill="1" applyBorder="1" applyAlignment="1" applyProtection="1">
      <alignment horizontal="center" vertical="center"/>
      <protection locked="0"/>
    </xf>
    <xf numFmtId="3" fontId="6" fillId="0" borderId="19" xfId="0" applyNumberFormat="1" applyFont="1" applyFill="1" applyBorder="1" applyAlignment="1" applyProtection="1">
      <alignment horizontal="center" vertical="center"/>
    </xf>
    <xf numFmtId="3" fontId="16" fillId="0" borderId="19" xfId="0" applyNumberFormat="1" applyFont="1" applyFill="1" applyBorder="1" applyAlignment="1" applyProtection="1">
      <alignment horizontal="center" vertical="center"/>
    </xf>
    <xf numFmtId="3" fontId="16" fillId="16" borderId="19" xfId="0" applyNumberFormat="1" applyFont="1" applyFill="1" applyBorder="1" applyAlignment="1" applyProtection="1">
      <alignment horizontal="center" vertical="center" wrapText="1"/>
    </xf>
    <xf numFmtId="1" fontId="16" fillId="16" borderId="19" xfId="0" applyNumberFormat="1" applyFont="1" applyFill="1" applyBorder="1" applyAlignment="1" applyProtection="1">
      <alignment horizontal="center" vertical="center"/>
    </xf>
    <xf numFmtId="1" fontId="16" fillId="0" borderId="19" xfId="0" applyNumberFormat="1" applyFont="1" applyFill="1" applyBorder="1" applyAlignment="1" applyProtection="1">
      <alignment horizontal="center" vertical="center"/>
      <protection locked="0"/>
    </xf>
    <xf numFmtId="1" fontId="16" fillId="0" borderId="19" xfId="0" applyNumberFormat="1" applyFont="1" applyFill="1" applyBorder="1" applyAlignment="1" applyProtection="1">
      <alignment horizontal="center" vertical="center"/>
    </xf>
    <xf numFmtId="1" fontId="16" fillId="16" borderId="19" xfId="0" applyNumberFormat="1" applyFont="1" applyFill="1" applyBorder="1" applyAlignment="1" applyProtection="1">
      <alignment horizontal="center" vertical="center" wrapText="1"/>
    </xf>
    <xf numFmtId="1" fontId="16" fillId="16" borderId="18" xfId="0" applyNumberFormat="1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/>
    </xf>
    <xf numFmtId="0" fontId="6" fillId="14" borderId="5" xfId="0" applyFont="1" applyFill="1" applyBorder="1" applyAlignment="1" applyProtection="1">
      <alignment horizontal="center" vertical="center"/>
    </xf>
    <xf numFmtId="0" fontId="6" fillId="15" borderId="5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19" fillId="0" borderId="21" xfId="0" applyFont="1" applyFill="1" applyBorder="1" applyAlignment="1" applyProtection="1">
      <alignment horizontal="center" vertical="center"/>
      <protection locked="0"/>
    </xf>
    <xf numFmtId="0" fontId="16" fillId="16" borderId="16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center" vertical="center"/>
    </xf>
    <xf numFmtId="9" fontId="6" fillId="13" borderId="22" xfId="2" applyFont="1" applyFill="1" applyBorder="1" applyAlignment="1" applyProtection="1">
      <alignment horizontal="center" vertical="center"/>
    </xf>
    <xf numFmtId="0" fontId="16" fillId="16" borderId="16" xfId="0" applyFont="1" applyFill="1" applyBorder="1" applyAlignment="1" applyProtection="1">
      <alignment horizontal="center" vertical="center" wrapText="1"/>
    </xf>
    <xf numFmtId="0" fontId="6" fillId="16" borderId="16" xfId="0" applyFont="1" applyFill="1" applyBorder="1" applyAlignment="1" applyProtection="1">
      <alignment horizontal="center" vertical="center" wrapText="1"/>
    </xf>
    <xf numFmtId="9" fontId="6" fillId="14" borderId="22" xfId="2" applyFont="1" applyFill="1" applyBorder="1" applyAlignment="1" applyProtection="1">
      <alignment horizontal="center" vertical="center" wrapText="1"/>
    </xf>
    <xf numFmtId="0" fontId="20" fillId="0" borderId="16" xfId="0" applyFont="1" applyFill="1" applyBorder="1" applyAlignment="1" applyProtection="1">
      <alignment horizontal="center" vertical="center"/>
      <protection locked="0"/>
    </xf>
    <xf numFmtId="9" fontId="6" fillId="15" borderId="22" xfId="2" applyFont="1" applyFill="1" applyBorder="1" applyAlignment="1" applyProtection="1">
      <alignment horizontal="center" vertical="center" wrapText="1"/>
    </xf>
    <xf numFmtId="9" fontId="6" fillId="4" borderId="22" xfId="2" applyFont="1" applyFill="1" applyBorder="1" applyAlignment="1" applyProtection="1">
      <alignment horizontal="center" vertical="center" wrapTex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9" fontId="6" fillId="14" borderId="24" xfId="2" applyFont="1" applyFill="1" applyBorder="1" applyAlignment="1" applyProtection="1">
      <alignment horizontal="center" vertical="center" wrapText="1"/>
    </xf>
    <xf numFmtId="9" fontId="6" fillId="15" borderId="24" xfId="2" applyFont="1" applyFill="1" applyBorder="1" applyAlignment="1" applyProtection="1">
      <alignment horizontal="center" vertical="center" wrapText="1"/>
    </xf>
    <xf numFmtId="0" fontId="19" fillId="16" borderId="23" xfId="0" applyFont="1" applyFill="1" applyBorder="1" applyAlignment="1" applyProtection="1">
      <alignment horizontal="center" vertical="center"/>
      <protection locked="0"/>
    </xf>
    <xf numFmtId="1" fontId="16" fillId="16" borderId="16" xfId="0" applyNumberFormat="1" applyFont="1" applyFill="1" applyBorder="1" applyAlignment="1" applyProtection="1">
      <alignment horizontal="center" vertical="center"/>
    </xf>
    <xf numFmtId="0" fontId="19" fillId="0" borderId="25" xfId="0" applyFont="1" applyFill="1" applyBorder="1" applyAlignment="1" applyProtection="1">
      <alignment horizontal="center" vertical="center"/>
      <protection locked="0"/>
    </xf>
    <xf numFmtId="0" fontId="16" fillId="16" borderId="17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9" fontId="6" fillId="14" borderId="26" xfId="2" applyFont="1" applyFill="1" applyBorder="1" applyAlignment="1" applyProtection="1">
      <alignment horizontal="center" vertical="center" wrapText="1"/>
    </xf>
    <xf numFmtId="9" fontId="6" fillId="15" borderId="26" xfId="2" applyFont="1" applyFill="1" applyBorder="1" applyAlignment="1" applyProtection="1">
      <alignment horizontal="center" vertical="center" wrapText="1"/>
    </xf>
    <xf numFmtId="0" fontId="17" fillId="0" borderId="27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center" vertical="center"/>
    </xf>
    <xf numFmtId="9" fontId="6" fillId="14" borderId="14" xfId="2" applyFont="1" applyFill="1" applyBorder="1" applyAlignment="1" applyProtection="1">
      <alignment horizontal="center" vertical="center" wrapText="1"/>
    </xf>
    <xf numFmtId="0" fontId="15" fillId="0" borderId="28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>
      <alignment horizontal="center" vertical="center"/>
    </xf>
    <xf numFmtId="165" fontId="6" fillId="0" borderId="30" xfId="1" applyNumberFormat="1" applyFont="1" applyFill="1" applyBorder="1" applyAlignment="1" applyProtection="1">
      <alignment horizontal="center" vertical="center" wrapText="1"/>
    </xf>
    <xf numFmtId="0" fontId="0" fillId="0" borderId="30" xfId="0" applyBorder="1" applyAlignment="1">
      <alignment horizontal="center" vertical="center"/>
    </xf>
    <xf numFmtId="165" fontId="2" fillId="0" borderId="16" xfId="1" applyNumberFormat="1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2" xfId="0" applyFont="1" applyBorder="1" applyAlignment="1" applyProtection="1">
      <alignment horizontal="center" vertical="center"/>
      <protection hidden="1"/>
    </xf>
    <xf numFmtId="0" fontId="2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0" fillId="12" borderId="35" xfId="2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>
      <alignment horizontal="center" vertical="center"/>
    </xf>
    <xf numFmtId="9" fontId="0" fillId="12" borderId="37" xfId="2" applyFon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9" fontId="0" fillId="12" borderId="38" xfId="2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16" fillId="0" borderId="32" xfId="1" applyNumberFormat="1" applyFont="1" applyFill="1" applyBorder="1" applyAlignment="1" applyProtection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165" fontId="1" fillId="0" borderId="16" xfId="1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165" fontId="16" fillId="0" borderId="16" xfId="1" applyNumberFormat="1" applyFont="1" applyFill="1" applyBorder="1" applyAlignment="1" applyProtection="1">
      <alignment horizontal="center" vertical="center" wrapText="1"/>
    </xf>
    <xf numFmtId="165" fontId="1" fillId="0" borderId="37" xfId="1" applyNumberFormat="1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16" xfId="0" applyFont="1" applyBorder="1" applyAlignment="1" applyProtection="1">
      <alignment horizontal="center" vertical="center"/>
      <protection hidden="1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 applyProtection="1">
      <alignment horizontal="center" vertical="center"/>
      <protection hidden="1"/>
    </xf>
    <xf numFmtId="0" fontId="0" fillId="0" borderId="23" xfId="0" applyBorder="1" applyAlignment="1">
      <alignment horizontal="center" vertical="center"/>
    </xf>
    <xf numFmtId="9" fontId="2" fillId="12" borderId="16" xfId="2" applyFont="1" applyFill="1" applyBorder="1" applyAlignment="1">
      <alignment horizontal="center" vertical="center"/>
    </xf>
    <xf numFmtId="1" fontId="2" fillId="12" borderId="16" xfId="0" applyNumberFormat="1" applyFont="1" applyFill="1" applyBorder="1" applyAlignment="1">
      <alignment horizontal="center" vertical="center"/>
    </xf>
    <xf numFmtId="9" fontId="2" fillId="12" borderId="35" xfId="2" applyFont="1" applyFill="1" applyBorder="1" applyAlignment="1">
      <alignment horizontal="center" vertical="center"/>
    </xf>
    <xf numFmtId="9" fontId="2" fillId="12" borderId="37" xfId="2" applyFont="1" applyFill="1" applyBorder="1" applyAlignment="1">
      <alignment horizontal="center" vertical="center"/>
    </xf>
    <xf numFmtId="1" fontId="2" fillId="12" borderId="37" xfId="0" applyNumberFormat="1" applyFont="1" applyFill="1" applyBorder="1" applyAlignment="1">
      <alignment horizontal="center" vertical="center"/>
    </xf>
    <xf numFmtId="9" fontId="2" fillId="12" borderId="38" xfId="2" applyFont="1" applyFill="1" applyBorder="1" applyAlignment="1">
      <alignment horizontal="center" vertical="center"/>
    </xf>
    <xf numFmtId="9" fontId="2" fillId="12" borderId="32" xfId="2" applyFont="1" applyFill="1" applyBorder="1" applyAlignment="1">
      <alignment horizontal="center" vertical="center"/>
    </xf>
    <xf numFmtId="1" fontId="2" fillId="12" borderId="32" xfId="0" applyNumberFormat="1" applyFont="1" applyFill="1" applyBorder="1" applyAlignment="1">
      <alignment horizontal="center" vertical="center"/>
    </xf>
    <xf numFmtId="9" fontId="2" fillId="12" borderId="33" xfId="2" applyFont="1" applyFill="1" applyBorder="1" applyAlignment="1">
      <alignment horizontal="center" vertical="center"/>
    </xf>
    <xf numFmtId="0" fontId="2" fillId="0" borderId="40" xfId="0" applyFont="1" applyBorder="1" applyAlignment="1" applyProtection="1">
      <alignment horizontal="center" vertical="center"/>
      <protection hidden="1"/>
    </xf>
    <xf numFmtId="0" fontId="2" fillId="0" borderId="40" xfId="0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9" fontId="0" fillId="0" borderId="16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9" fontId="0" fillId="0" borderId="42" xfId="2" applyFont="1" applyBorder="1" applyAlignment="1">
      <alignment horizontal="center" vertical="center"/>
    </xf>
    <xf numFmtId="9" fontId="0" fillId="0" borderId="29" xfId="2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2" fillId="0" borderId="19" xfId="1" applyNumberFormat="1" applyFont="1" applyBorder="1" applyAlignment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</xf>
    <xf numFmtId="165" fontId="1" fillId="0" borderId="11" xfId="1" applyNumberFormat="1" applyFont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</xf>
    <xf numFmtId="0" fontId="16" fillId="16" borderId="28" xfId="0" applyFont="1" applyFill="1" applyBorder="1" applyAlignment="1" applyProtection="1">
      <alignment horizontal="center" vertical="center" wrapText="1"/>
    </xf>
    <xf numFmtId="0" fontId="16" fillId="0" borderId="28" xfId="0" applyFont="1" applyFill="1" applyBorder="1" applyAlignment="1" applyProtection="1">
      <alignment horizontal="center" vertical="center" wrapText="1"/>
    </xf>
    <xf numFmtId="0" fontId="16" fillId="16" borderId="11" xfId="0" applyFont="1" applyFill="1" applyBorder="1" applyAlignment="1" applyProtection="1">
      <alignment horizontal="center" vertical="center" wrapText="1"/>
    </xf>
    <xf numFmtId="0" fontId="16" fillId="0" borderId="28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6" fillId="16" borderId="18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0" fillId="7" borderId="37" xfId="0" applyFill="1" applyBorder="1" applyAlignment="1">
      <alignment horizontal="center" vertical="center"/>
    </xf>
    <xf numFmtId="0" fontId="17" fillId="16" borderId="1" xfId="0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center" vertical="center"/>
    </xf>
    <xf numFmtId="0" fontId="6" fillId="0" borderId="16" xfId="3" applyFont="1" applyFill="1" applyBorder="1" applyAlignment="1" applyProtection="1">
      <alignment horizontal="center" vertical="center" wrapText="1"/>
      <protection locked="0"/>
    </xf>
    <xf numFmtId="0" fontId="6" fillId="8" borderId="16" xfId="3" applyFont="1" applyFill="1" applyBorder="1" applyAlignment="1" applyProtection="1">
      <alignment horizontal="center" vertical="center" wrapText="1"/>
      <protection locked="0"/>
    </xf>
    <xf numFmtId="0" fontId="6" fillId="0" borderId="16" xfId="3" applyFont="1" applyFill="1" applyBorder="1" applyAlignment="1" applyProtection="1">
      <alignment horizontal="center" vertical="center" wrapText="1"/>
    </xf>
    <xf numFmtId="0" fontId="6" fillId="2" borderId="16" xfId="3" applyFont="1" applyFill="1" applyBorder="1" applyAlignment="1" applyProtection="1">
      <alignment horizontal="center" vertical="center"/>
    </xf>
    <xf numFmtId="0" fontId="6" fillId="8" borderId="16" xfId="3" applyFont="1" applyFill="1" applyBorder="1" applyAlignment="1" applyProtection="1">
      <alignment horizontal="center" vertical="center"/>
    </xf>
    <xf numFmtId="0" fontId="6" fillId="2" borderId="5" xfId="3" applyFont="1" applyFill="1" applyBorder="1" applyAlignment="1" applyProtection="1">
      <alignment horizontal="center" vertical="center"/>
    </xf>
    <xf numFmtId="165" fontId="6" fillId="0" borderId="16" xfId="1" applyNumberFormat="1" applyFont="1" applyFill="1" applyBorder="1" applyAlignment="1" applyProtection="1">
      <alignment horizontal="center" vertical="center" wrapText="1"/>
    </xf>
    <xf numFmtId="0" fontId="6" fillId="8" borderId="5" xfId="3" applyFont="1" applyFill="1" applyBorder="1" applyAlignment="1" applyProtection="1">
      <alignment horizontal="center" vertical="center"/>
    </xf>
    <xf numFmtId="0" fontId="6" fillId="0" borderId="5" xfId="3" applyFont="1" applyFill="1" applyBorder="1" applyAlignment="1" applyProtection="1">
      <alignment horizontal="center" vertical="center" wrapText="1"/>
    </xf>
    <xf numFmtId="165" fontId="6" fillId="0" borderId="17" xfId="1" applyNumberFormat="1" applyFont="1" applyFill="1" applyBorder="1" applyAlignment="1" applyProtection="1">
      <alignment horizontal="center" vertical="center" wrapText="1"/>
    </xf>
    <xf numFmtId="0" fontId="6" fillId="0" borderId="17" xfId="3" applyFont="1" applyFill="1" applyBorder="1" applyAlignment="1" applyProtection="1">
      <alignment horizontal="center" vertical="center" wrapText="1"/>
    </xf>
    <xf numFmtId="0" fontId="6" fillId="0" borderId="11" xfId="3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6" fillId="15" borderId="1" xfId="0" applyFont="1" applyFill="1" applyBorder="1" applyAlignment="1" applyProtection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 wrapText="1"/>
    </xf>
    <xf numFmtId="0" fontId="6" fillId="14" borderId="1" xfId="0" applyFont="1" applyFill="1" applyBorder="1" applyAlignment="1" applyProtection="1">
      <alignment horizontal="center" vertical="center" wrapText="1"/>
    </xf>
    <xf numFmtId="0" fontId="6" fillId="15" borderId="5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0" fontId="6" fillId="14" borderId="5" xfId="0" applyFont="1" applyFill="1" applyBorder="1" applyAlignment="1" applyProtection="1">
      <alignment horizontal="center" vertical="center" wrapText="1"/>
    </xf>
    <xf numFmtId="0" fontId="6" fillId="13" borderId="1" xfId="0" applyFont="1" applyFill="1" applyBorder="1" applyAlignment="1" applyProtection="1">
      <alignment horizontal="center" vertical="center" wrapText="1"/>
    </xf>
    <xf numFmtId="0" fontId="6" fillId="13" borderId="5" xfId="0" applyFont="1" applyFill="1" applyBorder="1" applyAlignment="1" applyProtection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1" fontId="16" fillId="0" borderId="23" xfId="0" applyNumberFormat="1" applyFont="1" applyFill="1" applyBorder="1" applyAlignment="1" applyProtection="1">
      <alignment horizontal="center" vertical="center"/>
      <protection locked="0"/>
    </xf>
    <xf numFmtId="0" fontId="6" fillId="0" borderId="24" xfId="0" applyFont="1" applyFill="1" applyBorder="1" applyAlignment="1" applyProtection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21" fillId="17" borderId="16" xfId="0" applyFont="1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1" fontId="0" fillId="16" borderId="16" xfId="2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16" fillId="4" borderId="19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Alignment="1" applyProtection="1">
      <alignment horizontal="center" vertical="center"/>
    </xf>
    <xf numFmtId="0" fontId="16" fillId="4" borderId="19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43" xfId="3" applyFont="1" applyFill="1" applyBorder="1" applyAlignment="1" applyProtection="1">
      <alignment horizontal="center" vertical="center"/>
    </xf>
    <xf numFmtId="0" fontId="6" fillId="2" borderId="29" xfId="3" applyFont="1" applyFill="1" applyBorder="1" applyAlignment="1" applyProtection="1">
      <alignment horizontal="center" vertical="center"/>
    </xf>
    <xf numFmtId="0" fontId="6" fillId="8" borderId="43" xfId="3" applyFont="1" applyFill="1" applyBorder="1" applyAlignment="1" applyProtection="1">
      <alignment horizontal="center" vertical="center"/>
    </xf>
    <xf numFmtId="0" fontId="6" fillId="8" borderId="29" xfId="3" applyFont="1" applyFill="1" applyBorder="1" applyAlignment="1" applyProtection="1">
      <alignment horizontal="center" vertical="center"/>
    </xf>
    <xf numFmtId="0" fontId="4" fillId="0" borderId="1" xfId="3" applyFont="1" applyFill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2" xfId="3" applyFont="1" applyFill="1" applyBorder="1" applyAlignment="1" applyProtection="1">
      <alignment horizontal="center" vertical="center"/>
    </xf>
    <xf numFmtId="0" fontId="4" fillId="0" borderId="3" xfId="3" applyFont="1" applyFill="1" applyBorder="1" applyAlignment="1" applyProtection="1">
      <alignment horizontal="center" vertical="center"/>
    </xf>
    <xf numFmtId="0" fontId="4" fillId="0" borderId="4" xfId="3" applyFont="1" applyFill="1" applyBorder="1" applyAlignment="1" applyProtection="1">
      <alignment horizontal="center" vertical="center"/>
    </xf>
    <xf numFmtId="0" fontId="4" fillId="0" borderId="6" xfId="3" applyFont="1" applyFill="1" applyBorder="1" applyAlignment="1" applyProtection="1">
      <alignment horizontal="center" vertical="center"/>
    </xf>
    <xf numFmtId="0" fontId="4" fillId="0" borderId="7" xfId="3" applyFont="1" applyFill="1" applyBorder="1" applyAlignment="1" applyProtection="1">
      <alignment horizontal="center" vertical="center"/>
    </xf>
    <xf numFmtId="0" fontId="4" fillId="0" borderId="8" xfId="3" applyFont="1" applyFill="1" applyBorder="1" applyAlignment="1" applyProtection="1">
      <alignment horizontal="center" vertical="center"/>
    </xf>
    <xf numFmtId="0" fontId="6" fillId="11" borderId="16" xfId="3" applyFont="1" applyFill="1" applyBorder="1" applyAlignment="1" applyProtection="1">
      <alignment horizontal="center" vertical="center" wrapText="1"/>
    </xf>
    <xf numFmtId="0" fontId="6" fillId="11" borderId="17" xfId="3" applyFont="1" applyFill="1" applyBorder="1" applyAlignment="1" applyProtection="1">
      <alignment horizontal="center" vertical="center" wrapText="1"/>
    </xf>
    <xf numFmtId="0" fontId="6" fillId="0" borderId="16" xfId="3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6" fillId="8" borderId="1" xfId="3" applyFont="1" applyFill="1" applyBorder="1" applyAlignment="1" applyProtection="1">
      <alignment horizontal="center" vertical="center"/>
    </xf>
    <xf numFmtId="0" fontId="6" fillId="8" borderId="5" xfId="3" applyFont="1" applyFill="1" applyBorder="1" applyAlignment="1" applyProtection="1">
      <alignment horizontal="center" vertical="center"/>
    </xf>
    <xf numFmtId="0" fontId="6" fillId="0" borderId="1" xfId="3" applyFont="1" applyFill="1" applyBorder="1" applyAlignment="1" applyProtection="1">
      <alignment horizontal="center" vertical="center" wrapText="1"/>
    </xf>
    <xf numFmtId="0" fontId="6" fillId="0" borderId="5" xfId="3" applyFont="1" applyFill="1" applyBorder="1" applyAlignment="1" applyProtection="1">
      <alignment horizontal="center" vertical="center" wrapText="1"/>
    </xf>
    <xf numFmtId="0" fontId="6" fillId="11" borderId="5" xfId="3" applyFont="1" applyFill="1" applyBorder="1" applyAlignment="1" applyProtection="1">
      <alignment horizontal="center" vertical="center" wrapText="1"/>
    </xf>
    <xf numFmtId="0" fontId="6" fillId="11" borderId="11" xfId="3" applyFont="1" applyFill="1" applyBorder="1" applyAlignment="1" applyProtection="1">
      <alignment horizontal="center" vertical="center" wrapText="1"/>
    </xf>
    <xf numFmtId="0" fontId="6" fillId="0" borderId="12" xfId="3" applyFont="1" applyFill="1" applyBorder="1" applyAlignment="1" applyProtection="1">
      <alignment horizontal="center" vertical="center" wrapText="1"/>
    </xf>
    <xf numFmtId="0" fontId="6" fillId="0" borderId="13" xfId="3" applyFont="1" applyFill="1" applyBorder="1" applyAlignment="1" applyProtection="1">
      <alignment horizontal="center" vertical="center" wrapText="1"/>
    </xf>
    <xf numFmtId="0" fontId="6" fillId="0" borderId="14" xfId="3" applyFont="1" applyFill="1" applyBorder="1" applyAlignment="1" applyProtection="1">
      <alignment horizontal="center" vertical="center" wrapText="1"/>
    </xf>
    <xf numFmtId="0" fontId="6" fillId="0" borderId="12" xfId="3" applyFont="1" applyFill="1" applyBorder="1" applyAlignment="1" applyProtection="1">
      <alignment horizontal="center" vertical="center"/>
    </xf>
    <xf numFmtId="0" fontId="6" fillId="0" borderId="13" xfId="3" applyFont="1" applyFill="1" applyBorder="1" applyAlignment="1" applyProtection="1">
      <alignment horizontal="center" vertical="center"/>
    </xf>
    <xf numFmtId="0" fontId="6" fillId="0" borderId="14" xfId="3" applyFont="1" applyFill="1" applyBorder="1" applyAlignment="1" applyProtection="1">
      <alignment horizontal="center" vertical="center"/>
    </xf>
    <xf numFmtId="0" fontId="6" fillId="8" borderId="12" xfId="3" applyFont="1" applyFill="1" applyBorder="1" applyAlignment="1" applyProtection="1">
      <alignment horizontal="center" vertical="center"/>
    </xf>
    <xf numFmtId="0" fontId="6" fillId="8" borderId="14" xfId="3" applyFont="1" applyFill="1" applyBorder="1" applyAlignment="1" applyProtection="1">
      <alignment horizontal="center" vertical="center"/>
    </xf>
    <xf numFmtId="0" fontId="6" fillId="2" borderId="12" xfId="3" applyFont="1" applyFill="1" applyBorder="1" applyAlignment="1" applyProtection="1">
      <alignment horizontal="center" vertical="center"/>
    </xf>
    <xf numFmtId="0" fontId="6" fillId="2" borderId="14" xfId="3" applyFont="1" applyFill="1" applyBorder="1" applyAlignment="1" applyProtection="1">
      <alignment horizontal="center" vertical="center"/>
    </xf>
    <xf numFmtId="0" fontId="6" fillId="2" borderId="2" xfId="3" applyFont="1" applyFill="1" applyBorder="1" applyAlignment="1" applyProtection="1">
      <alignment horizontal="center" vertical="center"/>
    </xf>
    <xf numFmtId="0" fontId="6" fillId="2" borderId="3" xfId="3" applyFont="1" applyFill="1" applyBorder="1" applyAlignment="1" applyProtection="1">
      <alignment horizontal="center" vertical="center"/>
    </xf>
    <xf numFmtId="0" fontId="6" fillId="2" borderId="4" xfId="3" applyFont="1" applyFill="1" applyBorder="1" applyAlignment="1" applyProtection="1">
      <alignment horizontal="center" vertical="center"/>
    </xf>
    <xf numFmtId="0" fontId="6" fillId="2" borderId="9" xfId="3" applyFont="1" applyFill="1" applyBorder="1" applyAlignment="1" applyProtection="1">
      <alignment horizontal="center" vertical="center"/>
    </xf>
    <xf numFmtId="0" fontId="6" fillId="2" borderId="0" xfId="3" applyFont="1" applyFill="1" applyBorder="1" applyAlignment="1" applyProtection="1">
      <alignment horizontal="center" vertical="center"/>
    </xf>
    <xf numFmtId="0" fontId="6" fillId="2" borderId="10" xfId="3" applyFont="1" applyFill="1" applyBorder="1" applyAlignment="1" applyProtection="1">
      <alignment horizontal="center" vertical="center"/>
    </xf>
    <xf numFmtId="0" fontId="6" fillId="2" borderId="6" xfId="3" applyFont="1" applyFill="1" applyBorder="1" applyAlignment="1" applyProtection="1">
      <alignment horizontal="center" vertical="center"/>
    </xf>
    <xf numFmtId="0" fontId="6" fillId="2" borderId="7" xfId="3" applyFont="1" applyFill="1" applyBorder="1" applyAlignment="1" applyProtection="1">
      <alignment horizontal="center" vertical="center"/>
    </xf>
    <xf numFmtId="0" fontId="6" fillId="2" borderId="8" xfId="3" applyFont="1" applyFill="1" applyBorder="1" applyAlignment="1" applyProtection="1">
      <alignment horizontal="center" vertical="center"/>
    </xf>
    <xf numFmtId="0" fontId="6" fillId="2" borderId="5" xfId="3" applyFont="1" applyFill="1" applyBorder="1" applyAlignment="1" applyProtection="1">
      <alignment horizontal="center" vertical="center"/>
    </xf>
    <xf numFmtId="0" fontId="6" fillId="2" borderId="11" xfId="3" applyFont="1" applyFill="1" applyBorder="1" applyAlignment="1" applyProtection="1">
      <alignment horizontal="center" vertical="center"/>
    </xf>
    <xf numFmtId="0" fontId="6" fillId="2" borderId="15" xfId="3" applyFont="1" applyFill="1" applyBorder="1" applyAlignment="1" applyProtection="1">
      <alignment horizontal="center" vertical="center"/>
    </xf>
    <xf numFmtId="0" fontId="6" fillId="3" borderId="2" xfId="3" applyFont="1" applyFill="1" applyBorder="1" applyAlignment="1" applyProtection="1">
      <alignment horizontal="center" vertical="center"/>
    </xf>
    <xf numFmtId="0" fontId="6" fillId="3" borderId="3" xfId="3" applyFont="1" applyFill="1" applyBorder="1" applyAlignment="1" applyProtection="1">
      <alignment horizontal="center" vertical="center"/>
    </xf>
    <xf numFmtId="0" fontId="6" fillId="3" borderId="4" xfId="3" applyFont="1" applyFill="1" applyBorder="1" applyAlignment="1" applyProtection="1">
      <alignment horizontal="center" vertical="center"/>
    </xf>
    <xf numFmtId="0" fontId="6" fillId="3" borderId="9" xfId="3" applyFont="1" applyFill="1" applyBorder="1" applyAlignment="1" applyProtection="1">
      <alignment horizontal="center" vertical="center"/>
    </xf>
    <xf numFmtId="0" fontId="6" fillId="3" borderId="0" xfId="3" applyFont="1" applyFill="1" applyBorder="1" applyAlignment="1" applyProtection="1">
      <alignment horizontal="center" vertical="center"/>
    </xf>
    <xf numFmtId="0" fontId="6" fillId="3" borderId="10" xfId="3" applyFont="1" applyFill="1" applyBorder="1" applyAlignment="1" applyProtection="1">
      <alignment horizontal="center" vertical="center"/>
    </xf>
    <xf numFmtId="0" fontId="6" fillId="3" borderId="6" xfId="3" applyFont="1" applyFill="1" applyBorder="1" applyAlignment="1" applyProtection="1">
      <alignment horizontal="center" vertical="center"/>
    </xf>
    <xf numFmtId="0" fontId="6" fillId="3" borderId="7" xfId="3" applyFont="1" applyFill="1" applyBorder="1" applyAlignment="1" applyProtection="1">
      <alignment horizontal="center" vertical="center"/>
    </xf>
    <xf numFmtId="0" fontId="6" fillId="3" borderId="8" xfId="3" applyFont="1" applyFill="1" applyBorder="1" applyAlignment="1" applyProtection="1">
      <alignment horizontal="center" vertical="center"/>
    </xf>
    <xf numFmtId="0" fontId="4" fillId="0" borderId="5" xfId="3" applyFont="1" applyFill="1" applyBorder="1" applyAlignment="1" applyProtection="1">
      <alignment horizontal="center" vertical="center"/>
      <protection locked="0"/>
    </xf>
    <xf numFmtId="165" fontId="4" fillId="0" borderId="5" xfId="1" applyNumberFormat="1" applyFont="1" applyFill="1" applyBorder="1" applyAlignment="1" applyProtection="1">
      <alignment horizontal="center" vertical="center"/>
      <protection locked="0"/>
    </xf>
    <xf numFmtId="0" fontId="7" fillId="8" borderId="1" xfId="3" applyFont="1" applyFill="1" applyBorder="1" applyAlignment="1" applyProtection="1">
      <alignment horizontal="center" vertical="center"/>
      <protection locked="0"/>
    </xf>
    <xf numFmtId="0" fontId="4" fillId="9" borderId="12" xfId="3" applyFont="1" applyFill="1" applyBorder="1" applyAlignment="1" applyProtection="1">
      <alignment horizontal="center" vertical="center"/>
      <protection locked="0"/>
    </xf>
    <xf numFmtId="0" fontId="4" fillId="9" borderId="13" xfId="3" applyFont="1" applyFill="1" applyBorder="1" applyAlignment="1" applyProtection="1">
      <alignment horizontal="center" vertical="center"/>
      <protection locked="0"/>
    </xf>
    <xf numFmtId="0" fontId="4" fillId="9" borderId="14" xfId="3" applyFont="1" applyFill="1" applyBorder="1" applyAlignment="1" applyProtection="1">
      <alignment horizontal="center" vertical="center"/>
      <protection locked="0"/>
    </xf>
    <xf numFmtId="0" fontId="6" fillId="10" borderId="1" xfId="3" applyFont="1" applyFill="1" applyBorder="1" applyAlignment="1" applyProtection="1">
      <alignment horizontal="center" vertical="center" wrapText="1"/>
    </xf>
    <xf numFmtId="0" fontId="6" fillId="10" borderId="5" xfId="3" applyFont="1" applyFill="1" applyBorder="1" applyAlignment="1" applyProtection="1">
      <alignment horizontal="center" vertical="center" wrapText="1"/>
    </xf>
    <xf numFmtId="0" fontId="6" fillId="0" borderId="5" xfId="3" applyFont="1" applyFill="1" applyBorder="1" applyAlignment="1" applyProtection="1">
      <alignment horizontal="center" vertical="center"/>
    </xf>
    <xf numFmtId="0" fontId="6" fillId="0" borderId="1" xfId="3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6" fillId="0" borderId="34" xfId="3" applyFont="1" applyFill="1" applyBorder="1" applyAlignment="1" applyProtection="1">
      <alignment horizontal="center" vertical="center" wrapText="1"/>
    </xf>
    <xf numFmtId="0" fontId="6" fillId="0" borderId="39" xfId="3" applyFont="1" applyFill="1" applyBorder="1" applyAlignment="1" applyProtection="1">
      <alignment horizontal="center" vertical="center" wrapText="1"/>
    </xf>
    <xf numFmtId="165" fontId="6" fillId="0" borderId="16" xfId="1" applyNumberFormat="1" applyFont="1" applyFill="1" applyBorder="1" applyAlignment="1" applyProtection="1">
      <alignment horizontal="center" vertical="center" wrapText="1"/>
    </xf>
    <xf numFmtId="165" fontId="6" fillId="0" borderId="17" xfId="1" applyNumberFormat="1" applyFont="1" applyFill="1" applyBorder="1" applyAlignment="1" applyProtection="1">
      <alignment horizontal="center" vertical="center" wrapText="1"/>
    </xf>
    <xf numFmtId="0" fontId="6" fillId="0" borderId="16" xfId="3" applyFont="1" applyFill="1" applyBorder="1" applyAlignment="1" applyProtection="1">
      <alignment horizontal="center" vertical="center" wrapText="1"/>
    </xf>
    <xf numFmtId="0" fontId="6" fillId="0" borderId="17" xfId="3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8" borderId="16" xfId="3" applyFont="1" applyFill="1" applyBorder="1" applyAlignment="1" applyProtection="1">
      <alignment horizontal="center" vertical="center"/>
    </xf>
    <xf numFmtId="0" fontId="6" fillId="4" borderId="2" xfId="3" applyFont="1" applyFill="1" applyBorder="1" applyAlignment="1" applyProtection="1">
      <alignment horizontal="center" vertical="center"/>
    </xf>
    <xf numFmtId="0" fontId="6" fillId="4" borderId="3" xfId="3" applyFont="1" applyFill="1" applyBorder="1" applyAlignment="1" applyProtection="1">
      <alignment horizontal="center" vertical="center"/>
    </xf>
    <xf numFmtId="0" fontId="6" fillId="4" borderId="4" xfId="3" applyFont="1" applyFill="1" applyBorder="1" applyAlignment="1" applyProtection="1">
      <alignment horizontal="center" vertical="center"/>
    </xf>
    <xf numFmtId="0" fontId="6" fillId="4" borderId="9" xfId="3" applyFont="1" applyFill="1" applyBorder="1" applyAlignment="1" applyProtection="1">
      <alignment horizontal="center" vertical="center"/>
    </xf>
    <xf numFmtId="0" fontId="6" fillId="4" borderId="0" xfId="3" applyFont="1" applyFill="1" applyBorder="1" applyAlignment="1" applyProtection="1">
      <alignment horizontal="center" vertical="center"/>
    </xf>
    <xf numFmtId="0" fontId="6" fillId="4" borderId="10" xfId="3" applyFont="1" applyFill="1" applyBorder="1" applyAlignment="1" applyProtection="1">
      <alignment horizontal="center" vertical="center"/>
    </xf>
    <xf numFmtId="0" fontId="6" fillId="4" borderId="6" xfId="3" applyFont="1" applyFill="1" applyBorder="1" applyAlignment="1" applyProtection="1">
      <alignment horizontal="center" vertical="center"/>
    </xf>
    <xf numFmtId="0" fontId="6" fillId="4" borderId="7" xfId="3" applyFont="1" applyFill="1" applyBorder="1" applyAlignment="1" applyProtection="1">
      <alignment horizontal="center" vertical="center"/>
    </xf>
    <xf numFmtId="0" fontId="6" fillId="4" borderId="8" xfId="3" applyFont="1" applyFill="1" applyBorder="1" applyAlignment="1" applyProtection="1">
      <alignment horizontal="center" vertical="center"/>
    </xf>
    <xf numFmtId="0" fontId="6" fillId="5" borderId="2" xfId="3" applyFont="1" applyFill="1" applyBorder="1" applyAlignment="1" applyProtection="1">
      <alignment horizontal="center" vertical="center"/>
    </xf>
    <xf numFmtId="0" fontId="6" fillId="5" borderId="3" xfId="3" applyFont="1" applyFill="1" applyBorder="1" applyAlignment="1" applyProtection="1">
      <alignment horizontal="center" vertical="center"/>
    </xf>
    <xf numFmtId="0" fontId="6" fillId="5" borderId="4" xfId="3" applyFont="1" applyFill="1" applyBorder="1" applyAlignment="1" applyProtection="1">
      <alignment horizontal="center" vertical="center"/>
    </xf>
    <xf numFmtId="0" fontId="6" fillId="5" borderId="9" xfId="3" applyFont="1" applyFill="1" applyBorder="1" applyAlignment="1" applyProtection="1">
      <alignment horizontal="center" vertical="center"/>
    </xf>
    <xf numFmtId="0" fontId="6" fillId="5" borderId="0" xfId="3" applyFont="1" applyFill="1" applyBorder="1" applyAlignment="1" applyProtection="1">
      <alignment horizontal="center" vertical="center"/>
    </xf>
    <xf numFmtId="0" fontId="6" fillId="5" borderId="10" xfId="3" applyFont="1" applyFill="1" applyBorder="1" applyAlignment="1" applyProtection="1">
      <alignment horizontal="center" vertical="center"/>
    </xf>
    <xf numFmtId="0" fontId="6" fillId="5" borderId="6" xfId="3" applyFont="1" applyFill="1" applyBorder="1" applyAlignment="1" applyProtection="1">
      <alignment horizontal="center" vertical="center"/>
    </xf>
    <xf numFmtId="0" fontId="6" fillId="5" borderId="7" xfId="3" applyFont="1" applyFill="1" applyBorder="1" applyAlignment="1" applyProtection="1">
      <alignment horizontal="center" vertical="center"/>
    </xf>
    <xf numFmtId="0" fontId="6" fillId="5" borderId="8" xfId="3" applyFont="1" applyFill="1" applyBorder="1" applyAlignment="1" applyProtection="1">
      <alignment horizontal="center" vertical="center"/>
    </xf>
    <xf numFmtId="0" fontId="6" fillId="6" borderId="2" xfId="3" applyFont="1" applyFill="1" applyBorder="1" applyAlignment="1" applyProtection="1">
      <alignment horizontal="center" vertical="center"/>
    </xf>
    <xf numFmtId="0" fontId="6" fillId="6" borderId="3" xfId="3" applyFont="1" applyFill="1" applyBorder="1" applyAlignment="1" applyProtection="1">
      <alignment horizontal="center" vertical="center"/>
    </xf>
    <xf numFmtId="0" fontId="6" fillId="6" borderId="4" xfId="3" applyFont="1" applyFill="1" applyBorder="1" applyAlignment="1" applyProtection="1">
      <alignment horizontal="center" vertical="center"/>
    </xf>
    <xf numFmtId="0" fontId="6" fillId="6" borderId="9" xfId="3" applyFont="1" applyFill="1" applyBorder="1" applyAlignment="1" applyProtection="1">
      <alignment horizontal="center" vertical="center"/>
    </xf>
    <xf numFmtId="0" fontId="6" fillId="6" borderId="0" xfId="3" applyFont="1" applyFill="1" applyBorder="1" applyAlignment="1" applyProtection="1">
      <alignment horizontal="center" vertical="center"/>
    </xf>
    <xf numFmtId="0" fontId="6" fillId="6" borderId="10" xfId="3" applyFont="1" applyFill="1" applyBorder="1" applyAlignment="1" applyProtection="1">
      <alignment horizontal="center" vertical="center"/>
    </xf>
    <xf numFmtId="0" fontId="6" fillId="6" borderId="6" xfId="3" applyFont="1" applyFill="1" applyBorder="1" applyAlignment="1" applyProtection="1">
      <alignment horizontal="center" vertical="center"/>
    </xf>
    <xf numFmtId="0" fontId="6" fillId="6" borderId="7" xfId="3" applyFont="1" applyFill="1" applyBorder="1" applyAlignment="1" applyProtection="1">
      <alignment horizontal="center" vertical="center"/>
    </xf>
    <xf numFmtId="0" fontId="6" fillId="6" borderId="8" xfId="3" applyFont="1" applyFill="1" applyBorder="1" applyAlignment="1" applyProtection="1">
      <alignment horizontal="center" vertical="center"/>
    </xf>
    <xf numFmtId="0" fontId="6" fillId="7" borderId="1" xfId="3" applyFont="1" applyFill="1" applyBorder="1" applyAlignment="1" applyProtection="1">
      <alignment horizontal="center" vertical="center" wrapText="1"/>
    </xf>
    <xf numFmtId="0" fontId="6" fillId="7" borderId="5" xfId="3" applyFont="1" applyFill="1" applyBorder="1" applyAlignment="1" applyProtection="1">
      <alignment horizontal="center" vertical="center" wrapText="1"/>
    </xf>
    <xf numFmtId="0" fontId="6" fillId="7" borderId="1" xfId="3" applyFont="1" applyFill="1" applyBorder="1" applyAlignment="1" applyProtection="1">
      <alignment horizontal="center" vertical="center" wrapText="1"/>
      <protection locked="0"/>
    </xf>
    <xf numFmtId="0" fontId="6" fillId="7" borderId="5" xfId="3" applyFont="1" applyFill="1" applyBorder="1" applyAlignment="1" applyProtection="1">
      <alignment horizontal="center" vertical="center" wrapText="1"/>
      <protection locked="0"/>
    </xf>
    <xf numFmtId="0" fontId="6" fillId="0" borderId="5" xfId="3" applyFont="1" applyFill="1" applyBorder="1" applyAlignment="1" applyProtection="1">
      <alignment horizontal="center" vertical="center" wrapText="1"/>
      <protection locked="0"/>
    </xf>
    <xf numFmtId="0" fontId="6" fillId="0" borderId="11" xfId="3" applyFont="1" applyFill="1" applyBorder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6" fillId="0" borderId="11" xfId="3" applyFont="1" applyFill="1" applyBorder="1" applyAlignment="1" applyProtection="1">
      <alignment horizontal="center" vertical="center" wrapText="1"/>
    </xf>
    <xf numFmtId="0" fontId="6" fillId="4" borderId="12" xfId="3" applyFont="1" applyFill="1" applyBorder="1" applyAlignment="1" applyProtection="1">
      <alignment horizontal="center" vertical="center" wrapText="1"/>
      <protection locked="0"/>
    </xf>
    <xf numFmtId="0" fontId="6" fillId="4" borderId="14" xfId="3" applyFont="1" applyFill="1" applyBorder="1" applyAlignment="1" applyProtection="1">
      <alignment horizontal="center" vertical="center" wrapText="1"/>
      <protection locked="0"/>
    </xf>
    <xf numFmtId="0" fontId="6" fillId="8" borderId="12" xfId="3" applyFont="1" applyFill="1" applyBorder="1" applyAlignment="1" applyProtection="1">
      <alignment horizontal="center" vertical="center" wrapText="1"/>
      <protection locked="0"/>
    </xf>
    <xf numFmtId="0" fontId="6" fillId="8" borderId="14" xfId="3" applyFont="1" applyFill="1" applyBorder="1" applyAlignment="1" applyProtection="1">
      <alignment horizontal="center" vertical="center" wrapText="1"/>
      <protection locked="0"/>
    </xf>
    <xf numFmtId="0" fontId="6" fillId="2" borderId="1" xfId="3" applyFont="1" applyFill="1" applyBorder="1" applyAlignment="1" applyProtection="1">
      <alignment horizontal="center" vertical="center"/>
    </xf>
    <xf numFmtId="0" fontId="6" fillId="0" borderId="2" xfId="3" applyFont="1" applyFill="1" applyBorder="1" applyAlignment="1" applyProtection="1">
      <alignment horizontal="center" vertical="center" wrapText="1"/>
    </xf>
    <xf numFmtId="0" fontId="6" fillId="0" borderId="9" xfId="3" applyFont="1" applyFill="1" applyBorder="1" applyAlignment="1" applyProtection="1">
      <alignment horizontal="center" vertical="center" wrapText="1"/>
    </xf>
    <xf numFmtId="0" fontId="6" fillId="8" borderId="16" xfId="3" applyFont="1" applyFill="1" applyBorder="1" applyAlignment="1" applyProtection="1">
      <alignment horizontal="center" vertical="center" wrapText="1"/>
      <protection locked="0"/>
    </xf>
    <xf numFmtId="0" fontId="4" fillId="0" borderId="31" xfId="3" applyFont="1" applyFill="1" applyBorder="1" applyAlignment="1" applyProtection="1">
      <alignment horizontal="center" vertical="center"/>
      <protection locked="0"/>
    </xf>
    <xf numFmtId="165" fontId="4" fillId="0" borderId="32" xfId="1" applyNumberFormat="1" applyFont="1" applyFill="1" applyBorder="1" applyAlignment="1" applyProtection="1">
      <alignment horizontal="center" vertical="center"/>
      <protection locked="0"/>
    </xf>
    <xf numFmtId="0" fontId="4" fillId="0" borderId="34" xfId="3" applyFont="1" applyFill="1" applyBorder="1" applyAlignment="1" applyProtection="1">
      <alignment horizontal="center" vertical="center"/>
      <protection locked="0"/>
    </xf>
    <xf numFmtId="165" fontId="4" fillId="0" borderId="16" xfId="1" applyNumberFormat="1" applyFont="1" applyFill="1" applyBorder="1" applyAlignment="1" applyProtection="1">
      <alignment horizontal="center" vertical="center"/>
      <protection locked="0"/>
    </xf>
    <xf numFmtId="0" fontId="4" fillId="0" borderId="32" xfId="3" applyFont="1" applyFill="1" applyBorder="1" applyAlignment="1" applyProtection="1">
      <alignment horizontal="center" vertical="center"/>
    </xf>
    <xf numFmtId="0" fontId="4" fillId="0" borderId="16" xfId="3" applyFont="1" applyFill="1" applyBorder="1" applyAlignment="1" applyProtection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6" fillId="2" borderId="32" xfId="3" applyFont="1" applyFill="1" applyBorder="1" applyAlignment="1" applyProtection="1">
      <alignment horizontal="center" vertical="center"/>
    </xf>
    <xf numFmtId="0" fontId="6" fillId="2" borderId="16" xfId="3" applyFont="1" applyFill="1" applyBorder="1" applyAlignment="1" applyProtection="1">
      <alignment horizontal="center" vertical="center"/>
    </xf>
    <xf numFmtId="0" fontId="6" fillId="3" borderId="32" xfId="3" applyFont="1" applyFill="1" applyBorder="1" applyAlignment="1" applyProtection="1">
      <alignment horizontal="center" vertical="center"/>
    </xf>
    <xf numFmtId="0" fontId="6" fillId="3" borderId="16" xfId="3" applyFont="1" applyFill="1" applyBorder="1" applyAlignment="1" applyProtection="1">
      <alignment horizontal="center" vertical="center"/>
    </xf>
    <xf numFmtId="0" fontId="6" fillId="4" borderId="32" xfId="3" applyFont="1" applyFill="1" applyBorder="1" applyAlignment="1" applyProtection="1">
      <alignment horizontal="center" vertical="center"/>
    </xf>
    <xf numFmtId="0" fontId="6" fillId="4" borderId="16" xfId="3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6" fillId="4" borderId="16" xfId="3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6" fillId="10" borderId="16" xfId="3" applyFont="1" applyFill="1" applyBorder="1" applyAlignment="1" applyProtection="1">
      <alignment horizontal="center" vertical="center" wrapText="1"/>
    </xf>
    <xf numFmtId="0" fontId="7" fillId="8" borderId="16" xfId="3" applyFont="1" applyFill="1" applyBorder="1" applyAlignment="1" applyProtection="1">
      <alignment horizontal="center" vertical="center"/>
      <protection locked="0"/>
    </xf>
    <xf numFmtId="0" fontId="4" fillId="9" borderId="16" xfId="3" applyFont="1" applyFill="1" applyBorder="1" applyAlignment="1" applyProtection="1">
      <alignment horizontal="center" vertical="center"/>
      <protection locked="0"/>
    </xf>
    <xf numFmtId="0" fontId="6" fillId="0" borderId="41" xfId="3" applyFont="1" applyFill="1" applyBorder="1" applyAlignment="1" applyProtection="1">
      <alignment horizontal="center" vertical="center" wrapText="1"/>
    </xf>
    <xf numFmtId="0" fontId="6" fillId="0" borderId="42" xfId="3" applyFont="1" applyFill="1" applyBorder="1" applyAlignment="1" applyProtection="1">
      <alignment horizontal="center" vertical="center" wrapText="1"/>
    </xf>
    <xf numFmtId="0" fontId="6" fillId="8" borderId="17" xfId="3" applyFont="1" applyFill="1" applyBorder="1" applyAlignment="1" applyProtection="1">
      <alignment horizontal="center" vertical="center"/>
    </xf>
    <xf numFmtId="0" fontId="6" fillId="8" borderId="30" xfId="3" applyFont="1" applyFill="1" applyBorder="1" applyAlignment="1" applyProtection="1">
      <alignment horizontal="center" vertical="center"/>
    </xf>
    <xf numFmtId="0" fontId="6" fillId="0" borderId="16" xfId="3" applyFont="1" applyFill="1" applyBorder="1" applyAlignment="1" applyProtection="1">
      <alignment horizontal="center" vertical="center" wrapText="1"/>
      <protection locked="0"/>
    </xf>
    <xf numFmtId="0" fontId="6" fillId="7" borderId="32" xfId="3" applyFont="1" applyFill="1" applyBorder="1" applyAlignment="1" applyProtection="1">
      <alignment horizontal="center" vertical="center" wrapText="1"/>
      <protection locked="0"/>
    </xf>
    <xf numFmtId="0" fontId="6" fillId="7" borderId="16" xfId="3" applyFont="1" applyFill="1" applyBorder="1" applyAlignment="1" applyProtection="1">
      <alignment horizontal="center" vertical="center" wrapText="1"/>
      <protection locked="0"/>
    </xf>
    <xf numFmtId="0" fontId="2" fillId="7" borderId="32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 vertical="center" wrapText="1"/>
    </xf>
    <xf numFmtId="0" fontId="2" fillId="7" borderId="35" xfId="0" applyFont="1" applyFill="1" applyBorder="1" applyAlignment="1">
      <alignment horizontal="center" vertical="center" wrapText="1"/>
    </xf>
    <xf numFmtId="0" fontId="6" fillId="6" borderId="32" xfId="3" applyFont="1" applyFill="1" applyBorder="1" applyAlignment="1" applyProtection="1">
      <alignment horizontal="center" vertical="center"/>
    </xf>
    <xf numFmtId="0" fontId="6" fillId="6" borderId="16" xfId="3" applyFont="1" applyFill="1" applyBorder="1" applyAlignment="1" applyProtection="1">
      <alignment horizontal="center" vertical="center"/>
    </xf>
    <xf numFmtId="0" fontId="6" fillId="7" borderId="32" xfId="3" applyFont="1" applyFill="1" applyBorder="1" applyAlignment="1" applyProtection="1">
      <alignment horizontal="center" vertical="center" wrapText="1"/>
    </xf>
    <xf numFmtId="0" fontId="6" fillId="7" borderId="16" xfId="3" applyFont="1" applyFill="1" applyBorder="1" applyAlignment="1" applyProtection="1">
      <alignment horizontal="center" vertical="center" wrapText="1"/>
    </xf>
    <xf numFmtId="0" fontId="6" fillId="5" borderId="32" xfId="3" applyFont="1" applyFill="1" applyBorder="1" applyAlignment="1" applyProtection="1">
      <alignment horizontal="center" vertical="center"/>
    </xf>
    <xf numFmtId="0" fontId="6" fillId="5" borderId="16" xfId="3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</xf>
    <xf numFmtId="0" fontId="6" fillId="13" borderId="1" xfId="0" applyFont="1" applyFill="1" applyBorder="1" applyAlignment="1" applyProtection="1">
      <alignment horizontal="center" vertical="center" wrapText="1"/>
    </xf>
    <xf numFmtId="0" fontId="6" fillId="13" borderId="1" xfId="0" applyFont="1" applyFill="1" applyBorder="1" applyAlignment="1" applyProtection="1">
      <alignment horizontal="center" vertical="center"/>
      <protection locked="0"/>
    </xf>
    <xf numFmtId="9" fontId="6" fillId="13" borderId="1" xfId="4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9" fillId="15" borderId="6" xfId="0" applyFont="1" applyFill="1" applyBorder="1" applyAlignment="1" applyProtection="1">
      <alignment horizontal="center" vertical="center"/>
      <protection locked="0"/>
    </xf>
    <xf numFmtId="0" fontId="9" fillId="15" borderId="7" xfId="0" applyFont="1" applyFill="1" applyBorder="1" applyAlignment="1" applyProtection="1">
      <alignment horizontal="center" vertical="center"/>
      <protection locked="0"/>
    </xf>
    <xf numFmtId="0" fontId="9" fillId="15" borderId="8" xfId="0" applyFont="1" applyFill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center" vertical="center"/>
      <protection locked="0"/>
    </xf>
    <xf numFmtId="0" fontId="9" fillId="4" borderId="7" xfId="0" applyFont="1" applyFill="1" applyBorder="1" applyAlignment="1" applyProtection="1">
      <alignment horizontal="center" vertical="center"/>
      <protection locked="0"/>
    </xf>
    <xf numFmtId="0" fontId="6" fillId="15" borderId="1" xfId="0" applyFont="1" applyFill="1" applyBorder="1" applyAlignment="1" applyProtection="1">
      <alignment horizontal="center" vertical="center"/>
      <protection locked="0"/>
    </xf>
    <xf numFmtId="0" fontId="6" fillId="15" borderId="1" xfId="0" applyFont="1" applyFill="1" applyBorder="1" applyAlignment="1" applyProtection="1">
      <alignment horizontal="center" vertical="center" wrapText="1"/>
    </xf>
    <xf numFmtId="9" fontId="6" fillId="15" borderId="1" xfId="4" applyFont="1" applyFill="1" applyBorder="1" applyAlignment="1" applyProtection="1">
      <alignment horizontal="center" vertical="center" wrapText="1"/>
    </xf>
    <xf numFmtId="9" fontId="6" fillId="3" borderId="1" xfId="4" applyFont="1" applyFill="1" applyBorder="1" applyAlignment="1" applyProtection="1">
      <alignment horizontal="center" vertical="center" wrapText="1"/>
    </xf>
    <xf numFmtId="0" fontId="6" fillId="14" borderId="1" xfId="0" applyFont="1" applyFill="1" applyBorder="1" applyAlignment="1" applyProtection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/>
      <protection locked="0"/>
    </xf>
    <xf numFmtId="9" fontId="6" fillId="4" borderId="1" xfId="4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/>
    </xf>
    <xf numFmtId="9" fontId="6" fillId="14" borderId="1" xfId="4" applyFont="1" applyFill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  <protection locked="0"/>
    </xf>
    <xf numFmtId="0" fontId="10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6" fillId="4" borderId="5" xfId="0" applyFont="1" applyFill="1" applyBorder="1" applyAlignment="1" applyProtection="1">
      <alignment horizontal="center" vertical="center" wrapText="1"/>
    </xf>
    <xf numFmtId="0" fontId="6" fillId="15" borderId="5" xfId="0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0" fontId="6" fillId="14" borderId="5" xfId="0" applyFont="1" applyFill="1" applyBorder="1" applyAlignment="1" applyProtection="1">
      <alignment horizontal="center" vertical="center" wrapText="1"/>
    </xf>
    <xf numFmtId="0" fontId="6" fillId="13" borderId="5" xfId="0" applyFont="1" applyFill="1" applyBorder="1" applyAlignment="1" applyProtection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 applyProtection="1">
      <alignment horizontal="center" vertical="center"/>
    </xf>
  </cellXfs>
  <cellStyles count="5">
    <cellStyle name="Comma" xfId="1" builtinId="3"/>
    <cellStyle name="Normal" xfId="0" builtinId="0"/>
    <cellStyle name="Normal 2" xfId="3"/>
    <cellStyle name="Percent" xfId="2" builtinId="5"/>
    <cellStyle name="Percent 2" xfId="4"/>
  </cellStyles>
  <dxfs count="12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&amp; Q2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'Pakistan TB-07 2018 final'!$DG$74</c:f>
              <c:strCache>
                <c:ptCount val="1"/>
                <c:pt idx="0">
                  <c:v>Male (♂)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'Pakistan TB-07 2018 final'!$DF$75:$DF$84</c:f>
              <c:strCache>
                <c:ptCount val="10"/>
                <c:pt idx="1">
                  <c:v>AJK</c:v>
                </c:pt>
                <c:pt idx="2">
                  <c:v>Balochistan</c:v>
                </c:pt>
                <c:pt idx="3">
                  <c:v>FATA</c:v>
                </c:pt>
                <c:pt idx="4">
                  <c:v>GB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  <c:pt idx="8">
                  <c:v>ICT</c:v>
                </c:pt>
                <c:pt idx="9">
                  <c:v>Pakistan</c:v>
                </c:pt>
              </c:strCache>
            </c:strRef>
          </c:cat>
          <c:val>
            <c:numRef>
              <c:f>'Pakistan TB-07 2018 final'!$DG$75:$DG$84</c:f>
              <c:numCache>
                <c:formatCode>General</c:formatCode>
                <c:ptCount val="10"/>
                <c:pt idx="1">
                  <c:v>1350</c:v>
                </c:pt>
                <c:pt idx="2">
                  <c:v>2434</c:v>
                </c:pt>
                <c:pt idx="3">
                  <c:v>1172</c:v>
                </c:pt>
                <c:pt idx="4">
                  <c:v>653</c:v>
                </c:pt>
                <c:pt idx="5">
                  <c:v>10827</c:v>
                </c:pt>
                <c:pt idx="6">
                  <c:v>58285</c:v>
                </c:pt>
                <c:pt idx="7">
                  <c:v>20333</c:v>
                </c:pt>
                <c:pt idx="8">
                  <c:v>500</c:v>
                </c:pt>
                <c:pt idx="9">
                  <c:v>95554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6-4889-B15C-B007DEA9BD34}"/>
            </c:ext>
          </c:extLst>
        </c:ser>
        <c:ser>
          <c:idx val="1"/>
          <c:order val="1"/>
          <c:tx>
            <c:strRef>
              <c:f>'Pakistan TB-07 2018 final'!$DH$74</c:f>
              <c:strCache>
                <c:ptCount val="1"/>
                <c:pt idx="0">
                  <c:v>Female(♀)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'Pakistan TB-07 2018 final'!$DF$75:$DF$84</c:f>
              <c:strCache>
                <c:ptCount val="10"/>
                <c:pt idx="1">
                  <c:v>AJK</c:v>
                </c:pt>
                <c:pt idx="2">
                  <c:v>Balochistan</c:v>
                </c:pt>
                <c:pt idx="3">
                  <c:v>FATA</c:v>
                </c:pt>
                <c:pt idx="4">
                  <c:v>GB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  <c:pt idx="8">
                  <c:v>ICT</c:v>
                </c:pt>
                <c:pt idx="9">
                  <c:v>Pakistan</c:v>
                </c:pt>
              </c:strCache>
            </c:strRef>
          </c:cat>
          <c:val>
            <c:numRef>
              <c:f>'Pakistan TB-07 2018 final'!$DH$75:$DH$84</c:f>
              <c:numCache>
                <c:formatCode>General</c:formatCode>
                <c:ptCount val="10"/>
                <c:pt idx="1">
                  <c:v>1350</c:v>
                </c:pt>
                <c:pt idx="2">
                  <c:v>2729</c:v>
                </c:pt>
                <c:pt idx="3">
                  <c:v>1135</c:v>
                </c:pt>
                <c:pt idx="4">
                  <c:v>855</c:v>
                </c:pt>
                <c:pt idx="5">
                  <c:v>10809</c:v>
                </c:pt>
                <c:pt idx="6">
                  <c:v>54230</c:v>
                </c:pt>
                <c:pt idx="7">
                  <c:v>18080</c:v>
                </c:pt>
                <c:pt idx="8">
                  <c:v>416</c:v>
                </c:pt>
                <c:pt idx="9">
                  <c:v>89604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6-4889-B15C-B007DEA9BD34}"/>
            </c:ext>
          </c:extLst>
        </c:ser>
        <c:ser>
          <c:idx val="2"/>
          <c:order val="2"/>
          <c:tx>
            <c:strRef>
              <c:f>'Pakistan TB-07 2018 final'!$DI$74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'Pakistan TB-07 2018 final'!$DF$75:$DF$84</c:f>
              <c:strCache>
                <c:ptCount val="10"/>
                <c:pt idx="1">
                  <c:v>AJK</c:v>
                </c:pt>
                <c:pt idx="2">
                  <c:v>Balochistan</c:v>
                </c:pt>
                <c:pt idx="3">
                  <c:v>FATA</c:v>
                </c:pt>
                <c:pt idx="4">
                  <c:v>GB</c:v>
                </c:pt>
                <c:pt idx="5">
                  <c:v>KP</c:v>
                </c:pt>
                <c:pt idx="6">
                  <c:v>Punjab</c:v>
                </c:pt>
                <c:pt idx="7">
                  <c:v>Sindh</c:v>
                </c:pt>
                <c:pt idx="8">
                  <c:v>ICT</c:v>
                </c:pt>
                <c:pt idx="9">
                  <c:v>Pakistan</c:v>
                </c:pt>
              </c:strCache>
            </c:strRef>
          </c:cat>
          <c:val>
            <c:numRef>
              <c:f>'Pakistan TB-07 2018 final'!$DI$75:$DI$84</c:f>
              <c:numCache>
                <c:formatCode>General</c:formatCode>
                <c:ptCount val="10"/>
                <c:pt idx="1">
                  <c:v>2700</c:v>
                </c:pt>
                <c:pt idx="2">
                  <c:v>5163</c:v>
                </c:pt>
                <c:pt idx="3">
                  <c:v>2307</c:v>
                </c:pt>
                <c:pt idx="4">
                  <c:v>1508</c:v>
                </c:pt>
                <c:pt idx="5">
                  <c:v>21636</c:v>
                </c:pt>
                <c:pt idx="6">
                  <c:v>112515</c:v>
                </c:pt>
                <c:pt idx="7">
                  <c:v>38413</c:v>
                </c:pt>
                <c:pt idx="8">
                  <c:v>916</c:v>
                </c:pt>
                <c:pt idx="9">
                  <c:v>185158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6-4889-B15C-B007DEA9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318544"/>
        <c:axId val="1032316048"/>
      </c:barChart>
      <c:catAx>
        <c:axId val="10323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16048"/>
        <c:crosses val="autoZero"/>
        <c:auto val="1"/>
        <c:lblAlgn val="ctr"/>
        <c:lblOffset val="100"/>
        <c:noMultiLvlLbl val="0"/>
      </c:catAx>
      <c:valAx>
        <c:axId val="10323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'Pakistan TB-07 2018 final'!$BA$91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'Pakistan TB-07 2018 final'!$BB$90:$BI$90</c:f>
              <c:strCache>
                <c:ptCount val="8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65+</c:v>
                </c:pt>
              </c:strCache>
            </c:strRef>
          </c:cat>
          <c:val>
            <c:numRef>
              <c:f>'Pakistan TB-07 2018 final'!$BB$91:$BI$91</c:f>
              <c:numCache>
                <c:formatCode>General</c:formatCode>
                <c:ptCount val="8"/>
                <c:pt idx="0">
                  <c:v>10997</c:v>
                </c:pt>
                <c:pt idx="1">
                  <c:v>12747</c:v>
                </c:pt>
                <c:pt idx="2">
                  <c:v>31934</c:v>
                </c:pt>
                <c:pt idx="3">
                  <c:v>28988</c:v>
                </c:pt>
                <c:pt idx="4">
                  <c:v>25790</c:v>
                </c:pt>
                <c:pt idx="5">
                  <c:v>27176</c:v>
                </c:pt>
                <c:pt idx="6">
                  <c:v>24701</c:v>
                </c:pt>
                <c:pt idx="7">
                  <c:v>23862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C-4BE1-91F8-EFFA106D751E}"/>
            </c:ext>
          </c:extLst>
        </c:ser>
        <c:ser>
          <c:idx val="1"/>
          <c:order val="1"/>
          <c:tx>
            <c:strRef>
              <c:f>'Pakistan TB-07 2018 final'!$BA$92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'Pakistan TB-07 2018 final'!$BB$90:$BI$90</c:f>
              <c:strCache>
                <c:ptCount val="8"/>
                <c:pt idx="0">
                  <c:v>0-4</c:v>
                </c:pt>
                <c:pt idx="1">
                  <c:v>5-14</c:v>
                </c:pt>
                <c:pt idx="2">
                  <c:v>15-24</c:v>
                </c:pt>
                <c:pt idx="3">
                  <c:v>25-34</c:v>
                </c:pt>
                <c:pt idx="4">
                  <c:v>35-44</c:v>
                </c:pt>
                <c:pt idx="5">
                  <c:v>45-54</c:v>
                </c:pt>
                <c:pt idx="6">
                  <c:v>55-64</c:v>
                </c:pt>
                <c:pt idx="7">
                  <c:v>65+</c:v>
                </c:pt>
              </c:strCache>
            </c:strRef>
          </c:cat>
          <c:val>
            <c:numRef>
              <c:f>'Pakistan TB-07 2018 final'!$BB$92:$BI$92</c:f>
              <c:numCache>
                <c:formatCode>General</c:formatCode>
                <c:ptCount val="8"/>
                <c:pt idx="0">
                  <c:v>8278</c:v>
                </c:pt>
                <c:pt idx="1">
                  <c:v>15782</c:v>
                </c:pt>
                <c:pt idx="2">
                  <c:v>38584</c:v>
                </c:pt>
                <c:pt idx="3">
                  <c:v>30312</c:v>
                </c:pt>
                <c:pt idx="4">
                  <c:v>24695</c:v>
                </c:pt>
                <c:pt idx="5">
                  <c:v>22347</c:v>
                </c:pt>
                <c:pt idx="6">
                  <c:v>18601</c:v>
                </c:pt>
                <c:pt idx="7">
                  <c:v>15225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C-4BE1-91F8-EFFA106D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947216"/>
        <c:axId val="826953040"/>
      </c:barChart>
      <c:catAx>
        <c:axId val="8269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53040"/>
        <c:crosses val="autoZero"/>
        <c:auto val="1"/>
        <c:lblAlgn val="ctr"/>
        <c:lblOffset val="100"/>
        <c:noMultiLvlLbl val="0"/>
      </c:catAx>
      <c:valAx>
        <c:axId val="8269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9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529166</xdr:colOff>
      <xdr:row>63</xdr:row>
      <xdr:rowOff>184151</xdr:rowOff>
    </xdr:from>
    <xdr:to>
      <xdr:col>129</xdr:col>
      <xdr:colOff>190500</xdr:colOff>
      <xdr:row>76</xdr:row>
      <xdr:rowOff>27517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396873</xdr:colOff>
      <xdr:row>90</xdr:row>
      <xdr:rowOff>131233</xdr:rowOff>
    </xdr:from>
    <xdr:to>
      <xdr:col>70</xdr:col>
      <xdr:colOff>58207</xdr:colOff>
      <xdr:row>105</xdr:row>
      <xdr:rowOff>16933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/Data/Data%202017%20(Q1-Q4)/PAKISTAN-DOTs-%20Consolidte%20-2017%20-%20final%20-%2014%20June%202018.xlsx" TargetMode="External"/><Relationship Id="rId2" Type="http://schemas.openxmlformats.org/officeDocument/2006/relationships/externalLinkPath" Target="/Data/Data%202017%20(Q1-Q4)/PAKISTAN-DOTs-%20Consolidte%20-2017%20-%20final%20-%2014%20June%202018.xlsx" TargetMode="External"/><Relationship Id="rId1" Type="http://schemas.openxmlformats.org/officeDocument/2006/relationships/externalLinkPath" Target="/Data/Data%202017%20(Q1-Q4)/PAKISTAN-DOTs-%20Consolidte%20-2017%20-%20final%20-%2014%20June%202018.xls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externalLinkPath" Target="/Data/Data%202017%20(Q1-Q4)/PAKISTAN-DOTs-%20Consolidte%20-2017%20-%20final%20-%2014%20June%202018.xlsx" TargetMode="External"/><Relationship Id="rId4" Type="http://schemas.openxmlformats.org/officeDocument/2006/relationships/externalLinkPath" Target="/Data/Data%202017%20(Q1-Q4)/PAKISTAN-DOTs-%20Consolidte%20-2017%20-%20final%20-%2014%20June%20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92"/>
  <sheetViews>
    <sheetView topLeftCell="A48" zoomScale="90" zoomScaleNormal="90" workbookViewId="0">
      <pane xSplit="1" topLeftCell="B1" activePane="topRight" state="frozen"/>
      <selection activeCell="A64" sqref="A64"/>
      <selection pane="topRight" activeCell="L87" sqref="L87"/>
    </sheetView>
  </sheetViews>
  <sheetFormatPr defaultRowHeight="15" x14ac:dyDescent="0.25"/>
  <cols>
    <col min="1" max="1" width="12.28515625" style="226" customWidth="1"/>
    <col min="2" max="2" width="13.42578125" style="6" bestFit="1" customWidth="1"/>
    <col min="3" max="3" width="8.42578125" style="226" customWidth="1"/>
    <col min="4" max="4" width="8.28515625" style="226" customWidth="1"/>
    <col min="5" max="5" width="9.140625" style="226"/>
    <col min="6" max="6" width="13.7109375" style="226" customWidth="1"/>
    <col min="7" max="7" width="11.7109375" style="226" customWidth="1"/>
    <col min="8" max="8" width="10.42578125" style="226" customWidth="1"/>
    <col min="9" max="9" width="13.140625" style="226" customWidth="1"/>
    <col min="10" max="10" width="9.42578125" style="226" customWidth="1"/>
    <col min="11" max="13" width="9.140625" style="226"/>
    <col min="14" max="14" width="10.7109375" style="226" customWidth="1"/>
    <col min="15" max="15" width="10.5703125" style="226" customWidth="1"/>
    <col min="16" max="16" width="15.85546875" style="226" customWidth="1"/>
    <col min="17" max="17" width="11.7109375" style="226" customWidth="1"/>
    <col min="18" max="18" width="8.7109375" style="226" customWidth="1"/>
    <col min="19" max="19" width="7.85546875" style="226" customWidth="1"/>
    <col min="20" max="20" width="8.140625" style="226" customWidth="1"/>
    <col min="21" max="21" width="7.5703125" style="226" customWidth="1"/>
    <col min="22" max="23" width="11" style="226" customWidth="1"/>
    <col min="24" max="24" width="14.85546875" style="226" customWidth="1"/>
    <col min="25" max="25" width="12.5703125" style="226" customWidth="1"/>
    <col min="26" max="26" width="11.140625" style="226" customWidth="1"/>
    <col min="27" max="29" width="9.140625" style="226"/>
    <col min="30" max="30" width="12.7109375" style="226" customWidth="1"/>
    <col min="31" max="31" width="12.140625" style="226" customWidth="1"/>
    <col min="32" max="32" width="10.28515625" style="226" customWidth="1"/>
    <col min="33" max="33" width="14.28515625" style="226" customWidth="1"/>
    <col min="34" max="34" width="11.7109375" style="226" customWidth="1"/>
    <col min="35" max="35" width="17.5703125" style="226" customWidth="1"/>
    <col min="36" max="54" width="9.140625" style="226" customWidth="1"/>
    <col min="55" max="72" width="9.140625" style="226"/>
    <col min="73" max="73" width="17" style="226" customWidth="1"/>
    <col min="74" max="74" width="16.5703125" style="226" customWidth="1"/>
    <col min="75" max="75" width="19.28515625" style="226" customWidth="1"/>
    <col min="76" max="76" width="16.28515625" style="226" customWidth="1"/>
    <col min="77" max="77" width="25" style="226" customWidth="1"/>
    <col min="78" max="78" width="26" style="226" customWidth="1"/>
    <col min="79" max="80" width="18.140625" style="226" customWidth="1"/>
    <col min="81" max="82" width="18.42578125" style="226" customWidth="1"/>
    <col min="83" max="83" width="15.42578125" style="226" customWidth="1"/>
    <col min="84" max="86" width="16.7109375" style="226" customWidth="1"/>
    <col min="87" max="87" width="34" style="226" customWidth="1"/>
    <col min="88" max="88" width="11.85546875" style="226" customWidth="1"/>
    <col min="89" max="89" width="11.140625" style="226" customWidth="1"/>
    <col min="90" max="93" width="16.7109375" style="226" customWidth="1"/>
    <col min="94" max="94" width="19.85546875" style="226" customWidth="1"/>
    <col min="95" max="95" width="13.42578125" style="226" customWidth="1"/>
    <col min="96" max="96" width="12.28515625" style="226" customWidth="1"/>
    <col min="97" max="97" width="11.140625" style="226" customWidth="1"/>
    <col min="98" max="98" width="12.5703125" style="226" customWidth="1"/>
    <col min="99" max="99" width="13.140625" style="226" customWidth="1"/>
    <col min="100" max="100" width="14" style="226" customWidth="1"/>
    <col min="101" max="101" width="13.85546875" style="226" customWidth="1"/>
    <col min="102" max="102" width="12.7109375" style="226" customWidth="1"/>
    <col min="103" max="107" width="9.140625" style="226"/>
    <col min="108" max="109" width="12" style="226" customWidth="1"/>
    <col min="110" max="110" width="11.5703125" style="226" bestFit="1" customWidth="1"/>
    <col min="111" max="16384" width="9.140625" style="226"/>
  </cols>
  <sheetData>
    <row r="1" spans="1:114" ht="15.75" customHeight="1" thickBot="1" x14ac:dyDescent="0.3">
      <c r="A1" s="264" t="s">
        <v>84</v>
      </c>
      <c r="B1" s="265"/>
      <c r="C1" s="266" t="s">
        <v>0</v>
      </c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8"/>
      <c r="AJ1" s="254" t="s">
        <v>1</v>
      </c>
      <c r="AK1" s="255"/>
      <c r="AL1" s="255"/>
      <c r="AM1" s="255"/>
      <c r="AN1" s="255"/>
      <c r="AO1" s="255"/>
      <c r="AP1" s="255"/>
      <c r="AQ1" s="255"/>
      <c r="AR1" s="255"/>
      <c r="AS1" s="255"/>
      <c r="AT1" s="255"/>
      <c r="AU1" s="255"/>
      <c r="AV1" s="255"/>
      <c r="AW1" s="255"/>
      <c r="AX1" s="255"/>
      <c r="AY1" s="255"/>
      <c r="AZ1" s="255"/>
      <c r="BA1" s="256"/>
      <c r="BB1" s="293" t="s">
        <v>2</v>
      </c>
      <c r="BC1" s="294"/>
      <c r="BD1" s="294"/>
      <c r="BE1" s="294"/>
      <c r="BF1" s="294"/>
      <c r="BG1" s="294"/>
      <c r="BH1" s="294"/>
      <c r="BI1" s="294"/>
      <c r="BJ1" s="294"/>
      <c r="BK1" s="294"/>
      <c r="BL1" s="294"/>
      <c r="BM1" s="294"/>
      <c r="BN1" s="294"/>
      <c r="BO1" s="294"/>
      <c r="BP1" s="294"/>
      <c r="BQ1" s="294"/>
      <c r="BR1" s="294"/>
      <c r="BS1" s="294"/>
      <c r="BT1" s="295"/>
      <c r="BU1" s="302" t="s">
        <v>3</v>
      </c>
      <c r="BV1" s="305" t="s">
        <v>4</v>
      </c>
      <c r="BW1" s="306"/>
      <c r="BX1" s="306"/>
      <c r="BY1" s="306"/>
      <c r="BZ1" s="307"/>
      <c r="CA1" s="336" t="s">
        <v>5</v>
      </c>
      <c r="CB1" s="337"/>
      <c r="CC1" s="337"/>
      <c r="CD1" s="337"/>
      <c r="CE1" s="337"/>
      <c r="CF1" s="337"/>
      <c r="CG1" s="337"/>
      <c r="CH1" s="338"/>
      <c r="CI1" s="345" t="s">
        <v>6</v>
      </c>
      <c r="CJ1" s="346"/>
      <c r="CK1" s="346"/>
      <c r="CL1" s="347"/>
      <c r="CM1" s="354" t="s">
        <v>7</v>
      </c>
      <c r="CN1" s="355"/>
      <c r="CO1" s="355"/>
      <c r="CP1" s="356"/>
      <c r="CQ1" s="363" t="s">
        <v>8</v>
      </c>
      <c r="CR1" s="365" t="s">
        <v>9</v>
      </c>
      <c r="CS1" s="365" t="s">
        <v>10</v>
      </c>
      <c r="CT1" s="363" t="s">
        <v>11</v>
      </c>
      <c r="CU1" s="365" t="s">
        <v>12</v>
      </c>
      <c r="CV1" s="365" t="s">
        <v>13</v>
      </c>
      <c r="CW1" s="369" t="s">
        <v>14</v>
      </c>
      <c r="CX1" s="369" t="s">
        <v>15</v>
      </c>
      <c r="DJ1" s="334" t="s">
        <v>116</v>
      </c>
    </row>
    <row r="2" spans="1:114" ht="15.75" customHeight="1" thickBot="1" x14ac:dyDescent="0.3">
      <c r="A2" s="264"/>
      <c r="B2" s="265"/>
      <c r="C2" s="269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1"/>
      <c r="AJ2" s="257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9"/>
      <c r="BB2" s="296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8"/>
      <c r="BU2" s="303"/>
      <c r="BV2" s="308"/>
      <c r="BW2" s="309"/>
      <c r="BX2" s="309"/>
      <c r="BY2" s="309"/>
      <c r="BZ2" s="310"/>
      <c r="CA2" s="339"/>
      <c r="CB2" s="340"/>
      <c r="CC2" s="340"/>
      <c r="CD2" s="340"/>
      <c r="CE2" s="340"/>
      <c r="CF2" s="340"/>
      <c r="CG2" s="340"/>
      <c r="CH2" s="341"/>
      <c r="CI2" s="348"/>
      <c r="CJ2" s="349"/>
      <c r="CK2" s="349"/>
      <c r="CL2" s="350"/>
      <c r="CM2" s="357"/>
      <c r="CN2" s="358"/>
      <c r="CO2" s="358"/>
      <c r="CP2" s="359"/>
      <c r="CQ2" s="363"/>
      <c r="CR2" s="365"/>
      <c r="CS2" s="365"/>
      <c r="CT2" s="363"/>
      <c r="CU2" s="365"/>
      <c r="CV2" s="365"/>
      <c r="CW2" s="370"/>
      <c r="CX2" s="370"/>
      <c r="DJ2" s="334"/>
    </row>
    <row r="3" spans="1:114" ht="24.75" customHeight="1" thickBot="1" x14ac:dyDescent="0.3">
      <c r="A3" s="264" t="s">
        <v>16</v>
      </c>
      <c r="B3" s="265"/>
      <c r="C3" s="316" t="s">
        <v>17</v>
      </c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7" t="s">
        <v>18</v>
      </c>
      <c r="T3" s="318"/>
      <c r="U3" s="318"/>
      <c r="V3" s="318"/>
      <c r="W3" s="318"/>
      <c r="X3" s="318"/>
      <c r="Y3" s="318"/>
      <c r="Z3" s="318"/>
      <c r="AA3" s="318"/>
      <c r="AB3" s="318"/>
      <c r="AC3" s="318"/>
      <c r="AD3" s="318"/>
      <c r="AE3" s="318"/>
      <c r="AF3" s="318"/>
      <c r="AG3" s="318"/>
      <c r="AH3" s="319"/>
      <c r="AI3" s="320" t="s">
        <v>19</v>
      </c>
      <c r="AJ3" s="254" t="s">
        <v>20</v>
      </c>
      <c r="AK3" s="255"/>
      <c r="AL3" s="255"/>
      <c r="AM3" s="255"/>
      <c r="AN3" s="255"/>
      <c r="AO3" s="256"/>
      <c r="AP3" s="254" t="s">
        <v>21</v>
      </c>
      <c r="AQ3" s="255"/>
      <c r="AR3" s="255"/>
      <c r="AS3" s="255"/>
      <c r="AT3" s="255"/>
      <c r="AU3" s="256"/>
      <c r="AV3" s="254" t="s">
        <v>22</v>
      </c>
      <c r="AW3" s="255"/>
      <c r="AX3" s="255"/>
      <c r="AY3" s="255"/>
      <c r="AZ3" s="255"/>
      <c r="BA3" s="256"/>
      <c r="BB3" s="296"/>
      <c r="BC3" s="297"/>
      <c r="BD3" s="297"/>
      <c r="BE3" s="297"/>
      <c r="BF3" s="297"/>
      <c r="BG3" s="297"/>
      <c r="BH3" s="297"/>
      <c r="BI3" s="297"/>
      <c r="BJ3" s="297"/>
      <c r="BK3" s="297"/>
      <c r="BL3" s="297"/>
      <c r="BM3" s="297"/>
      <c r="BN3" s="297"/>
      <c r="BO3" s="297"/>
      <c r="BP3" s="297"/>
      <c r="BQ3" s="297"/>
      <c r="BR3" s="297"/>
      <c r="BS3" s="297"/>
      <c r="BT3" s="298"/>
      <c r="BU3" s="303"/>
      <c r="BV3" s="308"/>
      <c r="BW3" s="309"/>
      <c r="BX3" s="309"/>
      <c r="BY3" s="309"/>
      <c r="BZ3" s="310"/>
      <c r="CA3" s="339"/>
      <c r="CB3" s="340"/>
      <c r="CC3" s="340"/>
      <c r="CD3" s="340"/>
      <c r="CE3" s="340"/>
      <c r="CF3" s="340"/>
      <c r="CG3" s="340"/>
      <c r="CH3" s="341"/>
      <c r="CI3" s="348"/>
      <c r="CJ3" s="349"/>
      <c r="CK3" s="349"/>
      <c r="CL3" s="350"/>
      <c r="CM3" s="357"/>
      <c r="CN3" s="358"/>
      <c r="CO3" s="358"/>
      <c r="CP3" s="359"/>
      <c r="CQ3" s="363"/>
      <c r="CR3" s="365"/>
      <c r="CS3" s="365"/>
      <c r="CT3" s="363"/>
      <c r="CU3" s="365"/>
      <c r="CV3" s="365"/>
      <c r="CW3" s="370"/>
      <c r="CX3" s="370"/>
      <c r="CY3" s="226" t="s">
        <v>117</v>
      </c>
      <c r="DA3" s="1" t="s">
        <v>118</v>
      </c>
      <c r="DB3" s="1" t="s">
        <v>119</v>
      </c>
      <c r="DC3" s="1" t="s">
        <v>120</v>
      </c>
      <c r="DD3" s="1" t="s">
        <v>121</v>
      </c>
      <c r="DE3" s="193"/>
      <c r="DJ3" s="334"/>
    </row>
    <row r="4" spans="1:114" ht="26.25" customHeight="1" thickBot="1" x14ac:dyDescent="0.3">
      <c r="A4" s="314"/>
      <c r="B4" s="315"/>
      <c r="C4" s="322" t="s">
        <v>23</v>
      </c>
      <c r="D4" s="322"/>
      <c r="E4" s="322"/>
      <c r="F4" s="322"/>
      <c r="G4" s="322"/>
      <c r="H4" s="322"/>
      <c r="I4" s="323"/>
      <c r="J4" s="323"/>
      <c r="K4" s="324" t="s">
        <v>24</v>
      </c>
      <c r="L4" s="324"/>
      <c r="M4" s="324"/>
      <c r="N4" s="324"/>
      <c r="O4" s="324"/>
      <c r="P4" s="324"/>
      <c r="Q4" s="324"/>
      <c r="R4" s="324"/>
      <c r="S4" s="325" t="s">
        <v>25</v>
      </c>
      <c r="T4" s="325"/>
      <c r="U4" s="325"/>
      <c r="V4" s="325"/>
      <c r="W4" s="325"/>
      <c r="X4" s="325"/>
      <c r="Y4" s="325"/>
      <c r="Z4" s="325"/>
      <c r="AA4" s="325" t="s">
        <v>26</v>
      </c>
      <c r="AB4" s="325"/>
      <c r="AC4" s="325"/>
      <c r="AD4" s="325"/>
      <c r="AE4" s="325"/>
      <c r="AF4" s="325"/>
      <c r="AG4" s="325"/>
      <c r="AH4" s="325"/>
      <c r="AI4" s="320"/>
      <c r="AJ4" s="257"/>
      <c r="AK4" s="258"/>
      <c r="AL4" s="258"/>
      <c r="AM4" s="258"/>
      <c r="AN4" s="258"/>
      <c r="AO4" s="259"/>
      <c r="AP4" s="257"/>
      <c r="AQ4" s="258"/>
      <c r="AR4" s="258"/>
      <c r="AS4" s="258"/>
      <c r="AT4" s="258"/>
      <c r="AU4" s="259"/>
      <c r="AV4" s="257"/>
      <c r="AW4" s="258"/>
      <c r="AX4" s="258"/>
      <c r="AY4" s="258"/>
      <c r="AZ4" s="258"/>
      <c r="BA4" s="259"/>
      <c r="BB4" s="299"/>
      <c r="BC4" s="300"/>
      <c r="BD4" s="300"/>
      <c r="BE4" s="300"/>
      <c r="BF4" s="300"/>
      <c r="BG4" s="300"/>
      <c r="BH4" s="300"/>
      <c r="BI4" s="300"/>
      <c r="BJ4" s="300"/>
      <c r="BK4" s="300"/>
      <c r="BL4" s="300"/>
      <c r="BM4" s="300"/>
      <c r="BN4" s="300"/>
      <c r="BO4" s="300"/>
      <c r="BP4" s="300"/>
      <c r="BQ4" s="300"/>
      <c r="BR4" s="300"/>
      <c r="BS4" s="300"/>
      <c r="BT4" s="301"/>
      <c r="BU4" s="304"/>
      <c r="BV4" s="311"/>
      <c r="BW4" s="312"/>
      <c r="BX4" s="312"/>
      <c r="BY4" s="312"/>
      <c r="BZ4" s="313"/>
      <c r="CA4" s="342"/>
      <c r="CB4" s="343"/>
      <c r="CC4" s="343"/>
      <c r="CD4" s="343"/>
      <c r="CE4" s="343"/>
      <c r="CF4" s="343"/>
      <c r="CG4" s="343"/>
      <c r="CH4" s="344"/>
      <c r="CI4" s="351"/>
      <c r="CJ4" s="352"/>
      <c r="CK4" s="352"/>
      <c r="CL4" s="353"/>
      <c r="CM4" s="360"/>
      <c r="CN4" s="361"/>
      <c r="CO4" s="361"/>
      <c r="CP4" s="362"/>
      <c r="CQ4" s="363"/>
      <c r="CR4" s="365"/>
      <c r="CS4" s="365"/>
      <c r="CT4" s="363"/>
      <c r="CU4" s="365"/>
      <c r="CV4" s="365"/>
      <c r="CW4" s="370"/>
      <c r="CX4" s="370"/>
      <c r="DA4" s="1"/>
      <c r="DB4" s="1"/>
      <c r="DC4" s="1"/>
      <c r="DD4" s="1"/>
      <c r="DE4" s="193"/>
      <c r="DJ4" s="334"/>
    </row>
    <row r="5" spans="1:114" ht="27.75" customHeight="1" thickBot="1" x14ac:dyDescent="0.3">
      <c r="A5" s="328" t="s">
        <v>27</v>
      </c>
      <c r="B5" s="330" t="s">
        <v>28</v>
      </c>
      <c r="C5" s="332" t="s">
        <v>29</v>
      </c>
      <c r="D5" s="332" t="s">
        <v>30</v>
      </c>
      <c r="E5" s="272" t="s">
        <v>31</v>
      </c>
      <c r="F5" s="274" t="s">
        <v>32</v>
      </c>
      <c r="G5" s="274"/>
      <c r="H5" s="274"/>
      <c r="I5" s="326" t="s">
        <v>33</v>
      </c>
      <c r="J5" s="277" t="s">
        <v>34</v>
      </c>
      <c r="K5" s="279" t="s">
        <v>29</v>
      </c>
      <c r="L5" s="279" t="s">
        <v>30</v>
      </c>
      <c r="M5" s="281" t="s">
        <v>35</v>
      </c>
      <c r="N5" s="286" t="s">
        <v>32</v>
      </c>
      <c r="O5" s="287"/>
      <c r="P5" s="288"/>
      <c r="Q5" s="275" t="s">
        <v>33</v>
      </c>
      <c r="R5" s="277" t="s">
        <v>34</v>
      </c>
      <c r="S5" s="279" t="s">
        <v>29</v>
      </c>
      <c r="T5" s="279" t="s">
        <v>30</v>
      </c>
      <c r="U5" s="281" t="s">
        <v>36</v>
      </c>
      <c r="V5" s="286" t="s">
        <v>32</v>
      </c>
      <c r="W5" s="287"/>
      <c r="X5" s="288"/>
      <c r="Y5" s="275" t="s">
        <v>33</v>
      </c>
      <c r="Z5" s="277" t="s">
        <v>34</v>
      </c>
      <c r="AA5" s="279" t="s">
        <v>29</v>
      </c>
      <c r="AB5" s="279" t="s">
        <v>30</v>
      </c>
      <c r="AC5" s="281" t="s">
        <v>37</v>
      </c>
      <c r="AD5" s="283" t="s">
        <v>32</v>
      </c>
      <c r="AE5" s="284"/>
      <c r="AF5" s="285"/>
      <c r="AG5" s="275" t="s">
        <v>33</v>
      </c>
      <c r="AH5" s="277" t="s">
        <v>34</v>
      </c>
      <c r="AI5" s="320"/>
      <c r="AJ5" s="291" t="s">
        <v>38</v>
      </c>
      <c r="AK5" s="292"/>
      <c r="AL5" s="291" t="s">
        <v>39</v>
      </c>
      <c r="AM5" s="292"/>
      <c r="AN5" s="289" t="s">
        <v>40</v>
      </c>
      <c r="AO5" s="290"/>
      <c r="AP5" s="291" t="s">
        <v>38</v>
      </c>
      <c r="AQ5" s="292"/>
      <c r="AR5" s="291" t="s">
        <v>39</v>
      </c>
      <c r="AS5" s="292"/>
      <c r="AT5" s="289" t="s">
        <v>34</v>
      </c>
      <c r="AU5" s="290"/>
      <c r="AV5" s="291" t="s">
        <v>38</v>
      </c>
      <c r="AW5" s="292"/>
      <c r="AX5" s="291" t="s">
        <v>39</v>
      </c>
      <c r="AY5" s="292"/>
      <c r="AZ5" s="289" t="s">
        <v>40</v>
      </c>
      <c r="BA5" s="290"/>
      <c r="BB5" s="376" t="s">
        <v>38</v>
      </c>
      <c r="BC5" s="376"/>
      <c r="BD5" s="376" t="s">
        <v>39</v>
      </c>
      <c r="BE5" s="376"/>
      <c r="BF5" s="376" t="s">
        <v>41</v>
      </c>
      <c r="BG5" s="376"/>
      <c r="BH5" s="376" t="s">
        <v>42</v>
      </c>
      <c r="BI5" s="376"/>
      <c r="BJ5" s="376" t="s">
        <v>43</v>
      </c>
      <c r="BK5" s="376"/>
      <c r="BL5" s="376" t="s">
        <v>44</v>
      </c>
      <c r="BM5" s="376"/>
      <c r="BN5" s="376" t="s">
        <v>45</v>
      </c>
      <c r="BO5" s="376"/>
      <c r="BP5" s="376" t="s">
        <v>46</v>
      </c>
      <c r="BQ5" s="376"/>
      <c r="BR5" s="277" t="s">
        <v>47</v>
      </c>
      <c r="BS5" s="277"/>
      <c r="BT5" s="277"/>
      <c r="BU5" s="302" t="s">
        <v>48</v>
      </c>
      <c r="BV5" s="377" t="s">
        <v>49</v>
      </c>
      <c r="BW5" s="377" t="s">
        <v>50</v>
      </c>
      <c r="BX5" s="377" t="s">
        <v>51</v>
      </c>
      <c r="BY5" s="280" t="s">
        <v>52</v>
      </c>
      <c r="BZ5" s="280" t="s">
        <v>53</v>
      </c>
      <c r="CA5" s="372" t="s">
        <v>54</v>
      </c>
      <c r="CB5" s="373"/>
      <c r="CC5" s="372" t="s">
        <v>55</v>
      </c>
      <c r="CD5" s="373"/>
      <c r="CE5" s="372" t="s">
        <v>56</v>
      </c>
      <c r="CF5" s="373"/>
      <c r="CG5" s="374" t="s">
        <v>34</v>
      </c>
      <c r="CH5" s="375"/>
      <c r="CI5" s="367" t="s">
        <v>57</v>
      </c>
      <c r="CJ5" s="367" t="s">
        <v>58</v>
      </c>
      <c r="CK5" s="367" t="s">
        <v>59</v>
      </c>
      <c r="CL5" s="367" t="s">
        <v>60</v>
      </c>
      <c r="CM5" s="367" t="s">
        <v>61</v>
      </c>
      <c r="CN5" s="367" t="s">
        <v>62</v>
      </c>
      <c r="CO5" s="367" t="s">
        <v>63</v>
      </c>
      <c r="CP5" s="367" t="s">
        <v>64</v>
      </c>
      <c r="CQ5" s="363"/>
      <c r="CR5" s="365"/>
      <c r="CS5" s="365"/>
      <c r="CT5" s="363"/>
      <c r="CU5" s="365"/>
      <c r="CV5" s="365"/>
      <c r="CW5" s="370"/>
      <c r="CX5" s="370"/>
      <c r="DA5" s="1"/>
      <c r="DB5" s="1"/>
      <c r="DC5" s="1"/>
      <c r="DD5" s="1"/>
      <c r="DE5" s="1"/>
      <c r="DF5" s="335" t="s">
        <v>72</v>
      </c>
      <c r="DG5" s="335" t="s">
        <v>73</v>
      </c>
      <c r="DH5" s="335" t="s">
        <v>34</v>
      </c>
      <c r="DJ5" s="334"/>
    </row>
    <row r="6" spans="1:114" ht="55.5" customHeight="1" thickBot="1" x14ac:dyDescent="0.3">
      <c r="A6" s="329"/>
      <c r="B6" s="331"/>
      <c r="C6" s="333"/>
      <c r="D6" s="333"/>
      <c r="E6" s="273"/>
      <c r="F6" s="224" t="s">
        <v>65</v>
      </c>
      <c r="G6" s="224" t="s">
        <v>66</v>
      </c>
      <c r="H6" s="224" t="s">
        <v>67</v>
      </c>
      <c r="I6" s="327"/>
      <c r="J6" s="278"/>
      <c r="K6" s="280"/>
      <c r="L6" s="280"/>
      <c r="M6" s="282"/>
      <c r="N6" s="222" t="s">
        <v>68</v>
      </c>
      <c r="O6" s="222" t="s">
        <v>66</v>
      </c>
      <c r="P6" s="222" t="s">
        <v>69</v>
      </c>
      <c r="Q6" s="276"/>
      <c r="R6" s="278"/>
      <c r="S6" s="280"/>
      <c r="T6" s="280"/>
      <c r="U6" s="282"/>
      <c r="V6" s="222" t="s">
        <v>68</v>
      </c>
      <c r="W6" s="222" t="s">
        <v>70</v>
      </c>
      <c r="X6" s="222" t="s">
        <v>71</v>
      </c>
      <c r="Y6" s="276"/>
      <c r="Z6" s="278"/>
      <c r="AA6" s="280"/>
      <c r="AB6" s="280"/>
      <c r="AC6" s="282"/>
      <c r="AD6" s="222" t="s">
        <v>68</v>
      </c>
      <c r="AE6" s="222" t="s">
        <v>66</v>
      </c>
      <c r="AF6" s="222" t="s">
        <v>71</v>
      </c>
      <c r="AG6" s="276"/>
      <c r="AH6" s="278"/>
      <c r="AI6" s="321"/>
      <c r="AJ6" s="219" t="s">
        <v>72</v>
      </c>
      <c r="AK6" s="219" t="s">
        <v>73</v>
      </c>
      <c r="AL6" s="219" t="s">
        <v>72</v>
      </c>
      <c r="AM6" s="219" t="s">
        <v>73</v>
      </c>
      <c r="AN6" s="221" t="s">
        <v>72</v>
      </c>
      <c r="AO6" s="221" t="s">
        <v>74</v>
      </c>
      <c r="AP6" s="219" t="s">
        <v>72</v>
      </c>
      <c r="AQ6" s="219" t="s">
        <v>73</v>
      </c>
      <c r="AR6" s="219" t="s">
        <v>72</v>
      </c>
      <c r="AS6" s="219" t="s">
        <v>73</v>
      </c>
      <c r="AT6" s="221" t="s">
        <v>72</v>
      </c>
      <c r="AU6" s="221" t="s">
        <v>74</v>
      </c>
      <c r="AV6" s="219" t="s">
        <v>72</v>
      </c>
      <c r="AW6" s="219" t="s">
        <v>73</v>
      </c>
      <c r="AX6" s="219" t="s">
        <v>72</v>
      </c>
      <c r="AY6" s="219" t="s">
        <v>73</v>
      </c>
      <c r="AZ6" s="221" t="s">
        <v>72</v>
      </c>
      <c r="BA6" s="221" t="s">
        <v>74</v>
      </c>
      <c r="BB6" s="219" t="s">
        <v>72</v>
      </c>
      <c r="BC6" s="219" t="s">
        <v>73</v>
      </c>
      <c r="BD6" s="219" t="s">
        <v>72</v>
      </c>
      <c r="BE6" s="219" t="s">
        <v>73</v>
      </c>
      <c r="BF6" s="219" t="s">
        <v>72</v>
      </c>
      <c r="BG6" s="219" t="s">
        <v>73</v>
      </c>
      <c r="BH6" s="219" t="s">
        <v>72</v>
      </c>
      <c r="BI6" s="219" t="s">
        <v>73</v>
      </c>
      <c r="BJ6" s="219" t="s">
        <v>72</v>
      </c>
      <c r="BK6" s="219" t="s">
        <v>73</v>
      </c>
      <c r="BL6" s="219" t="s">
        <v>72</v>
      </c>
      <c r="BM6" s="219" t="s">
        <v>73</v>
      </c>
      <c r="BN6" s="219" t="s">
        <v>72</v>
      </c>
      <c r="BO6" s="219" t="s">
        <v>73</v>
      </c>
      <c r="BP6" s="219" t="s">
        <v>72</v>
      </c>
      <c r="BQ6" s="219" t="s">
        <v>73</v>
      </c>
      <c r="BR6" s="221" t="s">
        <v>72</v>
      </c>
      <c r="BS6" s="221" t="s">
        <v>73</v>
      </c>
      <c r="BT6" s="221" t="s">
        <v>34</v>
      </c>
      <c r="BU6" s="303"/>
      <c r="BV6" s="378"/>
      <c r="BW6" s="378"/>
      <c r="BX6" s="378"/>
      <c r="BY6" s="371"/>
      <c r="BZ6" s="371"/>
      <c r="CA6" s="225" t="s">
        <v>75</v>
      </c>
      <c r="CB6" s="225" t="s">
        <v>76</v>
      </c>
      <c r="CC6" s="225" t="s">
        <v>75</v>
      </c>
      <c r="CD6" s="225" t="s">
        <v>76</v>
      </c>
      <c r="CE6" s="225" t="s">
        <v>75</v>
      </c>
      <c r="CF6" s="225" t="s">
        <v>76</v>
      </c>
      <c r="CG6" s="7" t="s">
        <v>75</v>
      </c>
      <c r="CH6" s="7" t="s">
        <v>76</v>
      </c>
      <c r="CI6" s="368"/>
      <c r="CJ6" s="368"/>
      <c r="CK6" s="368"/>
      <c r="CL6" s="368"/>
      <c r="CM6" s="368"/>
      <c r="CN6" s="368"/>
      <c r="CO6" s="368"/>
      <c r="CP6" s="368"/>
      <c r="CQ6" s="364"/>
      <c r="CR6" s="366"/>
      <c r="CS6" s="366"/>
      <c r="CT6" s="364"/>
      <c r="CU6" s="366"/>
      <c r="CV6" s="366"/>
      <c r="CW6" s="370"/>
      <c r="CX6" s="370"/>
      <c r="DA6" s="1"/>
      <c r="DB6" s="1"/>
      <c r="DC6" s="1"/>
      <c r="DD6" s="1"/>
      <c r="DE6" s="1"/>
      <c r="DF6" s="335"/>
      <c r="DG6" s="335"/>
      <c r="DH6" s="335"/>
      <c r="DJ6" s="334"/>
    </row>
    <row r="7" spans="1:114" ht="20.25" customHeight="1" thickBot="1" x14ac:dyDescent="0.3">
      <c r="A7" s="152" t="s">
        <v>85</v>
      </c>
      <c r="B7" s="167">
        <v>4109272</v>
      </c>
      <c r="C7" s="168">
        <v>458</v>
      </c>
      <c r="D7" s="168">
        <v>43</v>
      </c>
      <c r="E7" s="153">
        <f t="shared" ref="E7:E13" si="0">SUM(C7:D7)</f>
        <v>501</v>
      </c>
      <c r="F7" s="168">
        <v>1</v>
      </c>
      <c r="G7" s="168">
        <v>1</v>
      </c>
      <c r="H7" s="168">
        <v>1</v>
      </c>
      <c r="I7" s="168">
        <v>1</v>
      </c>
      <c r="J7" s="154">
        <f>SUM(E7:I7)</f>
        <v>505</v>
      </c>
      <c r="K7" s="168">
        <v>501</v>
      </c>
      <c r="L7" s="168">
        <v>15</v>
      </c>
      <c r="M7" s="154">
        <f>SUM(K7:L7)</f>
        <v>516</v>
      </c>
      <c r="N7" s="168">
        <v>0</v>
      </c>
      <c r="O7" s="168">
        <v>0</v>
      </c>
      <c r="P7" s="168">
        <v>2</v>
      </c>
      <c r="Q7" s="168">
        <v>2</v>
      </c>
      <c r="R7" s="154">
        <f>SUM(M7:Q7)</f>
        <v>520</v>
      </c>
      <c r="S7" s="168">
        <v>36</v>
      </c>
      <c r="T7" s="168">
        <v>0</v>
      </c>
      <c r="U7" s="154">
        <f>SUM(S7:T7)</f>
        <v>36</v>
      </c>
      <c r="V7" s="168">
        <v>0</v>
      </c>
      <c r="W7" s="168">
        <v>0</v>
      </c>
      <c r="X7" s="168">
        <v>0</v>
      </c>
      <c r="Y7" s="168">
        <v>0</v>
      </c>
      <c r="Z7" s="154">
        <f>SUM(U7:Y7)</f>
        <v>36</v>
      </c>
      <c r="AA7" s="168">
        <v>289</v>
      </c>
      <c r="AB7" s="168">
        <v>5</v>
      </c>
      <c r="AC7" s="154">
        <f>SUM(AA7:AB7)</f>
        <v>294</v>
      </c>
      <c r="AD7" s="168">
        <v>0</v>
      </c>
      <c r="AE7" s="168">
        <v>0</v>
      </c>
      <c r="AF7" s="168">
        <v>2</v>
      </c>
      <c r="AG7" s="168">
        <v>3</v>
      </c>
      <c r="AH7" s="154">
        <f>SUM(AC7:AG7)</f>
        <v>299</v>
      </c>
      <c r="AI7" s="154">
        <f>SUM(J7,R7,Z7,AH7)</f>
        <v>1360</v>
      </c>
      <c r="AJ7" s="165">
        <v>0</v>
      </c>
      <c r="AK7" s="165">
        <v>2</v>
      </c>
      <c r="AL7" s="165">
        <v>2</v>
      </c>
      <c r="AM7" s="165">
        <v>9</v>
      </c>
      <c r="AN7" s="154">
        <f>AJ7+AL7</f>
        <v>2</v>
      </c>
      <c r="AO7" s="154">
        <f>AK7+AM7</f>
        <v>11</v>
      </c>
      <c r="AP7" s="165">
        <v>8</v>
      </c>
      <c r="AQ7" s="165">
        <v>7</v>
      </c>
      <c r="AR7" s="165">
        <v>16</v>
      </c>
      <c r="AS7" s="165">
        <v>18</v>
      </c>
      <c r="AT7" s="154">
        <f>AP7+AR7</f>
        <v>24</v>
      </c>
      <c r="AU7" s="154">
        <f>AQ7+AS7</f>
        <v>25</v>
      </c>
      <c r="AV7" s="165">
        <v>1</v>
      </c>
      <c r="AW7" s="165">
        <v>3</v>
      </c>
      <c r="AX7" s="165">
        <v>1</v>
      </c>
      <c r="AY7" s="165">
        <v>8</v>
      </c>
      <c r="AZ7" s="154">
        <f>AV7+AX7</f>
        <v>2</v>
      </c>
      <c r="BA7" s="154">
        <f t="shared" ref="BA7:BA15" si="1">AW7+AY7</f>
        <v>11</v>
      </c>
      <c r="BB7" s="165">
        <v>7</v>
      </c>
      <c r="BC7" s="165">
        <v>6</v>
      </c>
      <c r="BD7" s="165">
        <v>20</v>
      </c>
      <c r="BE7" s="165">
        <v>42</v>
      </c>
      <c r="BF7" s="165">
        <v>114</v>
      </c>
      <c r="BG7" s="165">
        <v>153</v>
      </c>
      <c r="BH7" s="165">
        <v>98</v>
      </c>
      <c r="BI7" s="165">
        <v>109</v>
      </c>
      <c r="BJ7" s="165">
        <v>80</v>
      </c>
      <c r="BK7" s="165">
        <v>82</v>
      </c>
      <c r="BL7" s="165">
        <v>73</v>
      </c>
      <c r="BM7" s="165">
        <v>99</v>
      </c>
      <c r="BN7" s="165">
        <v>106</v>
      </c>
      <c r="BO7" s="165">
        <v>88</v>
      </c>
      <c r="BP7" s="165">
        <v>152</v>
      </c>
      <c r="BQ7" s="165">
        <v>118</v>
      </c>
      <c r="BR7" s="154">
        <f>BB7+BD7+BF7+BH7+BJ7+BL7+BN7+BP7</f>
        <v>650</v>
      </c>
      <c r="BS7" s="154">
        <f>BC7+BE7+BG7+BI7+BK7+BM7+BO7+BQ7</f>
        <v>697</v>
      </c>
      <c r="BT7" s="154">
        <f>SUM(BR7:BS7)</f>
        <v>1347</v>
      </c>
      <c r="BU7" s="154">
        <f t="shared" ref="BU7:BU13" si="2">M7+U7+AC7+E7</f>
        <v>1347</v>
      </c>
      <c r="BV7" s="165">
        <v>259737</v>
      </c>
      <c r="BW7" s="165">
        <v>7544</v>
      </c>
      <c r="BX7" s="165">
        <v>7536</v>
      </c>
      <c r="BY7" s="165">
        <v>578</v>
      </c>
      <c r="BZ7" s="165">
        <v>488</v>
      </c>
      <c r="CA7" s="165">
        <v>146</v>
      </c>
      <c r="CB7" s="165">
        <v>2</v>
      </c>
      <c r="CC7" s="165">
        <v>15</v>
      </c>
      <c r="CD7" s="165">
        <v>3</v>
      </c>
      <c r="CE7" s="165">
        <v>1</v>
      </c>
      <c r="CF7" s="165">
        <v>0</v>
      </c>
      <c r="CG7" s="154">
        <f t="shared" ref="CG7:CH15" si="3">CA7+CC7+CE7</f>
        <v>162</v>
      </c>
      <c r="CH7" s="154">
        <f t="shared" si="3"/>
        <v>5</v>
      </c>
      <c r="CI7" s="165">
        <v>0</v>
      </c>
      <c r="CJ7" s="165">
        <v>0</v>
      </c>
      <c r="CK7" s="165">
        <v>0</v>
      </c>
      <c r="CL7" s="165">
        <v>0</v>
      </c>
      <c r="CM7" s="165">
        <v>7292</v>
      </c>
      <c r="CN7" s="165">
        <v>7292</v>
      </c>
      <c r="CO7" s="165">
        <v>143</v>
      </c>
      <c r="CP7" s="165">
        <v>0</v>
      </c>
      <c r="CQ7" s="184">
        <f>(E7+M7+U7+AC7)/((B7*0.00268)/4)</f>
        <v>0.48924669897588419</v>
      </c>
      <c r="CR7" s="185">
        <f>(((E7+U7)*4)/B7)*100000</f>
        <v>52.272032613075993</v>
      </c>
      <c r="CS7" s="185">
        <f>((BU7*4)/B7)*100000</f>
        <v>131.11811532553699</v>
      </c>
      <c r="CT7" s="184">
        <f>J7/(J7+R7)</f>
        <v>0.49268292682926829</v>
      </c>
      <c r="CU7" s="184">
        <f>(AI7-AA7-S7-K7-C7)/AI7</f>
        <v>5.5882352941176473E-2</v>
      </c>
      <c r="CV7" s="184">
        <f t="shared" ref="CV7:CV8" si="4">BY7/BX7</f>
        <v>7.6698513800424625E-2</v>
      </c>
      <c r="CW7" s="184">
        <f>(AN7+AO7+AT7+AU7+AZ7+BA7)/AI7</f>
        <v>5.514705882352941E-2</v>
      </c>
      <c r="CX7" s="186">
        <f t="shared" ref="CX7:CX8" si="5">100%-CW7</f>
        <v>0.94485294117647056</v>
      </c>
      <c r="CY7" s="189">
        <f>BZ7/BU7</f>
        <v>0.36228656273199705</v>
      </c>
      <c r="CZ7" s="189"/>
      <c r="DA7" s="192">
        <f t="shared" ref="DA7:DA15" si="6">CP7/(J7*2)</f>
        <v>0</v>
      </c>
      <c r="DB7" s="192">
        <f t="shared" ref="DB7:DB15" si="7">CN7/(J7*5)</f>
        <v>2.8879207920792078</v>
      </c>
      <c r="DC7" s="192">
        <f t="shared" ref="DC7:DC15" si="8">CG7/AI7</f>
        <v>0.11911764705882352</v>
      </c>
      <c r="DD7" s="192">
        <f t="shared" ref="DD7:DD15" si="9">CI7/AI7</f>
        <v>0</v>
      </c>
      <c r="DE7" s="192"/>
      <c r="DF7" s="2">
        <v>650</v>
      </c>
      <c r="DG7" s="2">
        <v>697</v>
      </c>
      <c r="DH7" s="2">
        <v>1347</v>
      </c>
      <c r="DJ7" s="166">
        <f t="shared" ref="DJ7:DJ15" si="10">((C7+D7))*4/(B7*0.00144)*100</f>
        <v>33.86650157659718</v>
      </c>
    </row>
    <row r="8" spans="1:114" ht="20.25" customHeight="1" thickBot="1" x14ac:dyDescent="0.3">
      <c r="A8" s="155" t="s">
        <v>78</v>
      </c>
      <c r="B8" s="169">
        <v>12344408</v>
      </c>
      <c r="C8" s="170">
        <v>1036</v>
      </c>
      <c r="D8" s="170">
        <v>24</v>
      </c>
      <c r="E8" s="153">
        <f t="shared" si="0"/>
        <v>1060</v>
      </c>
      <c r="F8" s="170">
        <v>9</v>
      </c>
      <c r="G8" s="170">
        <v>2</v>
      </c>
      <c r="H8" s="170">
        <v>23</v>
      </c>
      <c r="I8" s="170">
        <v>1</v>
      </c>
      <c r="J8" s="154">
        <f t="shared" ref="J8:J15" si="11">SUM(E8:I8)</f>
        <v>1095</v>
      </c>
      <c r="K8" s="170">
        <v>934</v>
      </c>
      <c r="L8" s="170">
        <v>7</v>
      </c>
      <c r="M8" s="154">
        <f t="shared" ref="M8:M15" si="12">SUM(K8:L8)</f>
        <v>941</v>
      </c>
      <c r="N8" s="170">
        <v>0</v>
      </c>
      <c r="O8" s="170">
        <v>0</v>
      </c>
      <c r="P8" s="170">
        <v>3</v>
      </c>
      <c r="Q8" s="170">
        <v>2</v>
      </c>
      <c r="R8" s="154">
        <f t="shared" ref="R8:R15" si="13">SUM(M8:Q8)</f>
        <v>946</v>
      </c>
      <c r="S8" s="170">
        <v>8</v>
      </c>
      <c r="T8" s="170">
        <v>0</v>
      </c>
      <c r="U8" s="154">
        <f t="shared" ref="U8:U15" si="14">SUM(S8:T8)</f>
        <v>8</v>
      </c>
      <c r="V8" s="170">
        <v>0</v>
      </c>
      <c r="W8" s="170">
        <v>0</v>
      </c>
      <c r="X8" s="170">
        <v>0</v>
      </c>
      <c r="Y8" s="170">
        <v>0</v>
      </c>
      <c r="Z8" s="154">
        <f t="shared" ref="Z8:Z15" si="15">SUM(U8:Y8)</f>
        <v>8</v>
      </c>
      <c r="AA8" s="170">
        <v>605</v>
      </c>
      <c r="AB8" s="170">
        <v>4</v>
      </c>
      <c r="AC8" s="154">
        <f t="shared" ref="AC8:AC15" si="16">SUM(AA8:AB8)</f>
        <v>609</v>
      </c>
      <c r="AD8" s="170">
        <v>1</v>
      </c>
      <c r="AE8" s="170">
        <v>0</v>
      </c>
      <c r="AF8" s="170">
        <v>4</v>
      </c>
      <c r="AG8" s="170">
        <v>2</v>
      </c>
      <c r="AH8" s="154">
        <f t="shared" ref="AH8:AH15" si="17">SUM(AC8:AG8)</f>
        <v>616</v>
      </c>
      <c r="AI8" s="154">
        <f t="shared" ref="AI8:AI15" si="18">SUM(J8,R8,Z8,AH8)</f>
        <v>2665</v>
      </c>
      <c r="AJ8" s="1">
        <v>1</v>
      </c>
      <c r="AK8" s="1">
        <v>0</v>
      </c>
      <c r="AL8" s="1">
        <v>6</v>
      </c>
      <c r="AM8" s="1">
        <v>7</v>
      </c>
      <c r="AN8" s="154">
        <f t="shared" ref="AN8:AO15" si="19">AJ8+AL8</f>
        <v>7</v>
      </c>
      <c r="AO8" s="154">
        <f t="shared" si="19"/>
        <v>7</v>
      </c>
      <c r="AP8" s="1">
        <v>58</v>
      </c>
      <c r="AQ8" s="1">
        <v>32</v>
      </c>
      <c r="AR8" s="1">
        <v>24</v>
      </c>
      <c r="AS8" s="1">
        <v>37</v>
      </c>
      <c r="AT8" s="154">
        <f t="shared" ref="AT8:AU15" si="20">AP8+AR8</f>
        <v>82</v>
      </c>
      <c r="AU8" s="154">
        <f t="shared" si="20"/>
        <v>69</v>
      </c>
      <c r="AV8" s="1">
        <v>21</v>
      </c>
      <c r="AW8" s="1">
        <v>22</v>
      </c>
      <c r="AX8" s="1">
        <v>29</v>
      </c>
      <c r="AY8" s="1">
        <v>21</v>
      </c>
      <c r="AZ8" s="154">
        <f t="shared" ref="AZ8:AZ15" si="21">AV8+AX8</f>
        <v>50</v>
      </c>
      <c r="BA8" s="154">
        <f t="shared" si="1"/>
        <v>43</v>
      </c>
      <c r="BB8" s="1">
        <v>136</v>
      </c>
      <c r="BC8" s="1">
        <v>96</v>
      </c>
      <c r="BD8" s="1">
        <v>104</v>
      </c>
      <c r="BE8" s="1">
        <v>117</v>
      </c>
      <c r="BF8" s="1">
        <v>169</v>
      </c>
      <c r="BG8" s="1">
        <v>261</v>
      </c>
      <c r="BH8" s="1">
        <v>163</v>
      </c>
      <c r="BI8" s="1">
        <v>234</v>
      </c>
      <c r="BJ8" s="1">
        <v>129</v>
      </c>
      <c r="BK8" s="1">
        <v>168</v>
      </c>
      <c r="BL8" s="1">
        <v>148</v>
      </c>
      <c r="BM8" s="1">
        <v>181</v>
      </c>
      <c r="BN8" s="1">
        <v>174</v>
      </c>
      <c r="BO8" s="1">
        <v>219</v>
      </c>
      <c r="BP8" s="1">
        <v>198</v>
      </c>
      <c r="BQ8" s="1">
        <v>121</v>
      </c>
      <c r="BR8" s="154">
        <f t="shared" ref="BR8:BS15" si="22">BB8+BD8+BF8+BH8+BJ8+BL8+BN8+BP8</f>
        <v>1221</v>
      </c>
      <c r="BS8" s="154">
        <f t="shared" si="22"/>
        <v>1397</v>
      </c>
      <c r="BT8" s="154">
        <f t="shared" ref="BT8:BT15" si="23">SUM(BR8:BS8)</f>
        <v>2618</v>
      </c>
      <c r="BU8" s="154">
        <f t="shared" si="2"/>
        <v>2618</v>
      </c>
      <c r="BV8" s="1">
        <v>650323</v>
      </c>
      <c r="BW8" s="1">
        <v>24327</v>
      </c>
      <c r="BX8" s="1">
        <v>11353</v>
      </c>
      <c r="BY8" s="1">
        <v>1005</v>
      </c>
      <c r="BZ8" s="1">
        <v>303</v>
      </c>
      <c r="CA8" s="1">
        <v>294</v>
      </c>
      <c r="CB8" s="1">
        <v>7</v>
      </c>
      <c r="CC8" s="1">
        <v>9</v>
      </c>
      <c r="CD8" s="1">
        <v>1</v>
      </c>
      <c r="CE8" s="1">
        <v>15</v>
      </c>
      <c r="CF8" s="1">
        <v>0</v>
      </c>
      <c r="CG8" s="154">
        <f t="shared" si="3"/>
        <v>318</v>
      </c>
      <c r="CH8" s="154">
        <f t="shared" si="3"/>
        <v>8</v>
      </c>
      <c r="CI8" s="1">
        <v>105</v>
      </c>
      <c r="CJ8" s="1">
        <v>4</v>
      </c>
      <c r="CK8" s="1">
        <v>1</v>
      </c>
      <c r="CL8" s="1">
        <v>0</v>
      </c>
      <c r="CM8" s="1">
        <v>152</v>
      </c>
      <c r="CN8" s="1">
        <v>524</v>
      </c>
      <c r="CO8" s="1">
        <v>20</v>
      </c>
      <c r="CP8" s="1">
        <v>4</v>
      </c>
      <c r="CQ8" s="178">
        <f>(E8+M8+U8+AC8)/((B8*0.00268)/4)</f>
        <v>0.31653706573593193</v>
      </c>
      <c r="CR8" s="179">
        <f>(((E8+U8)*4)/B8)*100000</f>
        <v>34.606762835447434</v>
      </c>
      <c r="CS8" s="179">
        <f>((BU8*4)/B8)*100000</f>
        <v>84.831933617229765</v>
      </c>
      <c r="CT8" s="178">
        <f>J8/(J8+R8)</f>
        <v>0.53650171484566389</v>
      </c>
      <c r="CU8" s="178">
        <f>(AI8-AA8-S8-K8-C8)/AI8</f>
        <v>3.0769230769230771E-2</v>
      </c>
      <c r="CV8" s="178">
        <f t="shared" si="4"/>
        <v>8.8522857394521273E-2</v>
      </c>
      <c r="CW8" s="178">
        <f>(AN8+AO8+AT8+AU8+AZ8+BA8)/AI8</f>
        <v>9.6810506566604129E-2</v>
      </c>
      <c r="CX8" s="180">
        <f t="shared" si="5"/>
        <v>0.90318949343339583</v>
      </c>
      <c r="CY8" s="189">
        <f t="shared" ref="CY8:CY14" si="24">BZ8/BU8</f>
        <v>0.11573720397249809</v>
      </c>
      <c r="CZ8" s="189"/>
      <c r="DA8" s="192">
        <f t="shared" si="6"/>
        <v>1.8264840182648401E-3</v>
      </c>
      <c r="DB8" s="192">
        <f t="shared" si="7"/>
        <v>9.5707762557077622E-2</v>
      </c>
      <c r="DC8" s="192">
        <f t="shared" si="8"/>
        <v>0.11932457786116323</v>
      </c>
      <c r="DD8" s="192">
        <f t="shared" si="9"/>
        <v>3.9399624765478425E-2</v>
      </c>
      <c r="DE8" s="192"/>
      <c r="DF8" s="2">
        <v>1221</v>
      </c>
      <c r="DG8" s="2">
        <v>1397</v>
      </c>
      <c r="DH8" s="2">
        <v>2618</v>
      </c>
      <c r="DJ8" s="166">
        <f t="shared" si="10"/>
        <v>23.8524556580149</v>
      </c>
    </row>
    <row r="9" spans="1:114" ht="20.25" customHeight="1" thickBot="1" x14ac:dyDescent="0.3">
      <c r="A9" s="155" t="s">
        <v>79</v>
      </c>
      <c r="B9" s="171">
        <v>5001676</v>
      </c>
      <c r="C9" s="170">
        <v>278</v>
      </c>
      <c r="D9" s="170">
        <v>51</v>
      </c>
      <c r="E9" s="153">
        <f t="shared" si="0"/>
        <v>329</v>
      </c>
      <c r="F9" s="170">
        <v>33</v>
      </c>
      <c r="G9" s="170">
        <v>1</v>
      </c>
      <c r="H9" s="170">
        <v>3</v>
      </c>
      <c r="I9" s="170">
        <v>0</v>
      </c>
      <c r="J9" s="154">
        <f t="shared" si="11"/>
        <v>366</v>
      </c>
      <c r="K9" s="170">
        <v>544</v>
      </c>
      <c r="L9" s="170">
        <v>2</v>
      </c>
      <c r="M9" s="154">
        <f t="shared" si="12"/>
        <v>546</v>
      </c>
      <c r="N9" s="170">
        <v>0</v>
      </c>
      <c r="O9" s="170">
        <v>0</v>
      </c>
      <c r="P9" s="170">
        <v>21</v>
      </c>
      <c r="Q9" s="170">
        <v>0</v>
      </c>
      <c r="R9" s="154">
        <f t="shared" si="13"/>
        <v>567</v>
      </c>
      <c r="S9" s="170">
        <v>0</v>
      </c>
      <c r="T9" s="170">
        <v>0</v>
      </c>
      <c r="U9" s="154">
        <f t="shared" si="14"/>
        <v>0</v>
      </c>
      <c r="V9" s="170">
        <v>0</v>
      </c>
      <c r="W9" s="170">
        <v>0</v>
      </c>
      <c r="X9" s="170">
        <v>0</v>
      </c>
      <c r="Y9" s="170">
        <v>0</v>
      </c>
      <c r="Z9" s="154">
        <f t="shared" si="15"/>
        <v>0</v>
      </c>
      <c r="AA9" s="170">
        <v>275</v>
      </c>
      <c r="AB9" s="170">
        <v>4</v>
      </c>
      <c r="AC9" s="154">
        <f t="shared" si="16"/>
        <v>279</v>
      </c>
      <c r="AD9" s="170">
        <v>0</v>
      </c>
      <c r="AE9" s="170">
        <v>0</v>
      </c>
      <c r="AF9" s="170">
        <v>14</v>
      </c>
      <c r="AG9" s="170">
        <v>0</v>
      </c>
      <c r="AH9" s="154">
        <f t="shared" si="17"/>
        <v>293</v>
      </c>
      <c r="AI9" s="154">
        <f t="shared" si="18"/>
        <v>1226</v>
      </c>
      <c r="AJ9" s="1">
        <v>0</v>
      </c>
      <c r="AK9" s="1">
        <v>0</v>
      </c>
      <c r="AL9" s="1">
        <v>3</v>
      </c>
      <c r="AM9" s="1">
        <v>7</v>
      </c>
      <c r="AN9" s="154">
        <f t="shared" si="19"/>
        <v>3</v>
      </c>
      <c r="AO9" s="154">
        <f t="shared" si="19"/>
        <v>7</v>
      </c>
      <c r="AP9" s="1">
        <v>46</v>
      </c>
      <c r="AQ9" s="1">
        <v>26</v>
      </c>
      <c r="AR9" s="1">
        <v>30</v>
      </c>
      <c r="AS9" s="1">
        <v>37</v>
      </c>
      <c r="AT9" s="154">
        <f t="shared" si="20"/>
        <v>76</v>
      </c>
      <c r="AU9" s="154">
        <f t="shared" si="20"/>
        <v>63</v>
      </c>
      <c r="AV9" s="1">
        <v>35</v>
      </c>
      <c r="AW9" s="1">
        <v>31</v>
      </c>
      <c r="AX9" s="1">
        <v>24</v>
      </c>
      <c r="AY9" s="1">
        <v>33</v>
      </c>
      <c r="AZ9" s="154">
        <f t="shared" si="21"/>
        <v>59</v>
      </c>
      <c r="BA9" s="154">
        <f t="shared" si="1"/>
        <v>64</v>
      </c>
      <c r="BB9" s="1">
        <v>80</v>
      </c>
      <c r="BC9" s="1">
        <v>58</v>
      </c>
      <c r="BD9" s="1">
        <v>58</v>
      </c>
      <c r="BE9" s="1">
        <v>78</v>
      </c>
      <c r="BF9" s="1">
        <v>100</v>
      </c>
      <c r="BG9" s="1">
        <v>124</v>
      </c>
      <c r="BH9" s="1">
        <v>121</v>
      </c>
      <c r="BI9" s="1">
        <v>89</v>
      </c>
      <c r="BJ9" s="1">
        <v>58</v>
      </c>
      <c r="BK9" s="1">
        <v>52</v>
      </c>
      <c r="BL9" s="1">
        <v>67</v>
      </c>
      <c r="BM9" s="1">
        <v>51</v>
      </c>
      <c r="BN9" s="1">
        <v>58</v>
      </c>
      <c r="BO9" s="1">
        <v>60</v>
      </c>
      <c r="BP9" s="1">
        <v>43</v>
      </c>
      <c r="BQ9" s="1">
        <v>57</v>
      </c>
      <c r="BR9" s="154">
        <f t="shared" si="22"/>
        <v>585</v>
      </c>
      <c r="BS9" s="154">
        <f t="shared" si="22"/>
        <v>569</v>
      </c>
      <c r="BT9" s="154">
        <f t="shared" si="23"/>
        <v>1154</v>
      </c>
      <c r="BU9" s="154">
        <f t="shared" si="2"/>
        <v>1154</v>
      </c>
      <c r="BV9" s="1">
        <v>47997</v>
      </c>
      <c r="BW9" s="1">
        <v>2854</v>
      </c>
      <c r="BX9" s="1">
        <v>2854</v>
      </c>
      <c r="BY9" s="1">
        <v>314</v>
      </c>
      <c r="BZ9" s="1">
        <v>137</v>
      </c>
      <c r="CA9" s="1">
        <v>119</v>
      </c>
      <c r="CB9" s="1">
        <v>2</v>
      </c>
      <c r="CC9" s="1">
        <v>35</v>
      </c>
      <c r="CD9" s="1">
        <v>0</v>
      </c>
      <c r="CE9" s="1">
        <v>12</v>
      </c>
      <c r="CF9" s="1">
        <v>0</v>
      </c>
      <c r="CG9" s="154">
        <f t="shared" si="3"/>
        <v>166</v>
      </c>
      <c r="CH9" s="154">
        <f t="shared" si="3"/>
        <v>2</v>
      </c>
      <c r="CI9" s="1">
        <v>0</v>
      </c>
      <c r="CJ9" s="1">
        <v>0</v>
      </c>
      <c r="CK9" s="1">
        <v>0</v>
      </c>
      <c r="CL9" s="1">
        <v>0</v>
      </c>
      <c r="CM9" s="1">
        <v>105</v>
      </c>
      <c r="CN9" s="1">
        <v>241</v>
      </c>
      <c r="CO9" s="1">
        <v>11</v>
      </c>
      <c r="CP9" s="1">
        <v>21</v>
      </c>
      <c r="CQ9" s="178">
        <v>0.34436218173698024</v>
      </c>
      <c r="CR9" s="179">
        <v>26.31118049229898</v>
      </c>
      <c r="CS9" s="179">
        <v>92.289064705510711</v>
      </c>
      <c r="CT9" s="178">
        <v>0.39228295819935693</v>
      </c>
      <c r="CU9" s="178">
        <v>0.10522022838499184</v>
      </c>
      <c r="CV9" s="178">
        <v>0.11002102312543798</v>
      </c>
      <c r="CW9" s="178">
        <v>0.22185970636215335</v>
      </c>
      <c r="CX9" s="180">
        <v>0.77814029363784665</v>
      </c>
      <c r="CY9" s="189">
        <f t="shared" si="24"/>
        <v>0.11871750433275563</v>
      </c>
      <c r="CZ9" s="189"/>
      <c r="DA9" s="192">
        <f t="shared" si="6"/>
        <v>2.8688524590163935E-2</v>
      </c>
      <c r="DB9" s="192">
        <f t="shared" si="7"/>
        <v>0.13169398907103824</v>
      </c>
      <c r="DC9" s="192">
        <f t="shared" si="8"/>
        <v>0.13539967373572595</v>
      </c>
      <c r="DD9" s="192">
        <f t="shared" si="9"/>
        <v>0</v>
      </c>
      <c r="DE9" s="192"/>
      <c r="DF9" s="2">
        <v>585</v>
      </c>
      <c r="DG9" s="2">
        <v>569</v>
      </c>
      <c r="DH9" s="2">
        <v>1154</v>
      </c>
      <c r="DJ9" s="166">
        <f t="shared" si="10"/>
        <v>18.271653119652072</v>
      </c>
    </row>
    <row r="10" spans="1:114" ht="20.25" customHeight="1" thickBot="1" x14ac:dyDescent="0.3">
      <c r="A10" s="155" t="s">
        <v>80</v>
      </c>
      <c r="B10" s="171">
        <v>1408498</v>
      </c>
      <c r="C10" s="170">
        <v>53</v>
      </c>
      <c r="D10" s="170">
        <v>2</v>
      </c>
      <c r="E10" s="153">
        <f t="shared" si="0"/>
        <v>55</v>
      </c>
      <c r="F10" s="170">
        <v>1</v>
      </c>
      <c r="G10" s="170">
        <v>0</v>
      </c>
      <c r="H10" s="170">
        <v>0</v>
      </c>
      <c r="I10" s="170">
        <v>0</v>
      </c>
      <c r="J10" s="154">
        <f t="shared" si="11"/>
        <v>56</v>
      </c>
      <c r="K10" s="170">
        <v>458</v>
      </c>
      <c r="L10" s="170">
        <v>0</v>
      </c>
      <c r="M10" s="154">
        <f t="shared" si="12"/>
        <v>458</v>
      </c>
      <c r="N10" s="170">
        <v>0</v>
      </c>
      <c r="O10" s="170">
        <v>0</v>
      </c>
      <c r="P10" s="170">
        <v>9</v>
      </c>
      <c r="Q10" s="170">
        <v>0</v>
      </c>
      <c r="R10" s="154">
        <f t="shared" si="13"/>
        <v>467</v>
      </c>
      <c r="S10" s="170">
        <v>0</v>
      </c>
      <c r="T10" s="170">
        <v>0</v>
      </c>
      <c r="U10" s="154">
        <f t="shared" si="14"/>
        <v>0</v>
      </c>
      <c r="V10" s="170">
        <v>0</v>
      </c>
      <c r="W10" s="170">
        <v>0</v>
      </c>
      <c r="X10" s="170">
        <v>0</v>
      </c>
      <c r="Y10" s="170">
        <v>0</v>
      </c>
      <c r="Z10" s="154">
        <f t="shared" si="15"/>
        <v>0</v>
      </c>
      <c r="AA10" s="170">
        <v>157</v>
      </c>
      <c r="AB10" s="170">
        <v>0</v>
      </c>
      <c r="AC10" s="154">
        <f t="shared" si="16"/>
        <v>157</v>
      </c>
      <c r="AD10" s="170">
        <v>0</v>
      </c>
      <c r="AE10" s="170">
        <v>0</v>
      </c>
      <c r="AF10" s="170">
        <v>5</v>
      </c>
      <c r="AG10" s="170">
        <v>0</v>
      </c>
      <c r="AH10" s="154">
        <f t="shared" si="17"/>
        <v>162</v>
      </c>
      <c r="AI10" s="154">
        <f t="shared" si="18"/>
        <v>685</v>
      </c>
      <c r="AJ10" s="1">
        <v>0</v>
      </c>
      <c r="AK10" s="1">
        <v>0</v>
      </c>
      <c r="AL10" s="1">
        <v>1</v>
      </c>
      <c r="AM10" s="1">
        <v>2</v>
      </c>
      <c r="AN10" s="154">
        <f t="shared" si="19"/>
        <v>1</v>
      </c>
      <c r="AO10" s="154">
        <f t="shared" si="19"/>
        <v>2</v>
      </c>
      <c r="AP10" s="1">
        <v>71</v>
      </c>
      <c r="AQ10" s="1">
        <v>47</v>
      </c>
      <c r="AR10" s="1">
        <v>38</v>
      </c>
      <c r="AS10" s="1">
        <v>44</v>
      </c>
      <c r="AT10" s="154">
        <f t="shared" si="20"/>
        <v>109</v>
      </c>
      <c r="AU10" s="154">
        <f t="shared" si="20"/>
        <v>91</v>
      </c>
      <c r="AV10" s="1">
        <v>24</v>
      </c>
      <c r="AW10" s="1">
        <v>9</v>
      </c>
      <c r="AX10" s="1">
        <v>9</v>
      </c>
      <c r="AY10" s="1">
        <v>14</v>
      </c>
      <c r="AZ10" s="154">
        <f t="shared" si="21"/>
        <v>33</v>
      </c>
      <c r="BA10" s="154">
        <f t="shared" si="1"/>
        <v>23</v>
      </c>
      <c r="BB10" s="1">
        <v>96</v>
      </c>
      <c r="BC10" s="1">
        <v>57</v>
      </c>
      <c r="BD10" s="1">
        <v>49</v>
      </c>
      <c r="BE10" s="1">
        <v>63</v>
      </c>
      <c r="BF10" s="1">
        <v>30</v>
      </c>
      <c r="BG10" s="1">
        <v>80</v>
      </c>
      <c r="BH10" s="1">
        <v>36</v>
      </c>
      <c r="BI10" s="1">
        <v>76</v>
      </c>
      <c r="BJ10" s="1">
        <v>18</v>
      </c>
      <c r="BK10" s="1">
        <v>36</v>
      </c>
      <c r="BL10" s="1">
        <v>8</v>
      </c>
      <c r="BM10" s="1">
        <v>42</v>
      </c>
      <c r="BN10" s="1">
        <v>16</v>
      </c>
      <c r="BO10" s="1">
        <v>25</v>
      </c>
      <c r="BP10" s="1">
        <v>25</v>
      </c>
      <c r="BQ10" s="1">
        <v>13</v>
      </c>
      <c r="BR10" s="154">
        <f t="shared" si="22"/>
        <v>278</v>
      </c>
      <c r="BS10" s="154">
        <f t="shared" si="22"/>
        <v>392</v>
      </c>
      <c r="BT10" s="154">
        <f t="shared" si="23"/>
        <v>670</v>
      </c>
      <c r="BU10" s="154">
        <f t="shared" si="2"/>
        <v>670</v>
      </c>
      <c r="BV10" s="1">
        <v>14255</v>
      </c>
      <c r="BW10" s="1">
        <v>974</v>
      </c>
      <c r="BX10" s="1">
        <v>466</v>
      </c>
      <c r="BY10" s="1">
        <v>45</v>
      </c>
      <c r="BZ10" s="1">
        <v>400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54">
        <f t="shared" si="3"/>
        <v>0</v>
      </c>
      <c r="CH10" s="154">
        <f t="shared" si="3"/>
        <v>0</v>
      </c>
      <c r="CI10" s="1">
        <v>0</v>
      </c>
      <c r="CJ10" s="1">
        <v>0</v>
      </c>
      <c r="CK10" s="1">
        <v>0</v>
      </c>
      <c r="CL10" s="1">
        <v>0</v>
      </c>
      <c r="CM10" s="1">
        <v>211</v>
      </c>
      <c r="CN10" s="1">
        <v>152</v>
      </c>
      <c r="CO10" s="1">
        <v>10</v>
      </c>
      <c r="CP10" s="1">
        <v>0</v>
      </c>
      <c r="CQ10" s="178">
        <v>0.70997615900058075</v>
      </c>
      <c r="CR10" s="179">
        <v>15.619475498012777</v>
      </c>
      <c r="CS10" s="179">
        <v>190.27361061215564</v>
      </c>
      <c r="CT10" s="178">
        <v>0.10707456978967496</v>
      </c>
      <c r="CU10" s="178">
        <v>2.4817518248175182E-2</v>
      </c>
      <c r="CV10" s="178">
        <v>9.6566523605150209E-2</v>
      </c>
      <c r="CW10" s="178">
        <v>0.37810218978102189</v>
      </c>
      <c r="CX10" s="180">
        <v>0.62189781021897805</v>
      </c>
      <c r="CY10" s="189">
        <f t="shared" si="24"/>
        <v>0.59701492537313428</v>
      </c>
      <c r="CZ10" s="189"/>
      <c r="DA10" s="192">
        <f t="shared" si="6"/>
        <v>0</v>
      </c>
      <c r="DB10" s="192">
        <f t="shared" si="7"/>
        <v>0.54285714285714282</v>
      </c>
      <c r="DC10" s="192">
        <f t="shared" si="8"/>
        <v>0</v>
      </c>
      <c r="DD10" s="192">
        <f t="shared" si="9"/>
        <v>0</v>
      </c>
      <c r="DE10" s="192"/>
      <c r="DF10" s="2">
        <v>278</v>
      </c>
      <c r="DG10" s="2">
        <v>392</v>
      </c>
      <c r="DH10" s="2">
        <v>670</v>
      </c>
      <c r="DJ10" s="166">
        <f t="shared" si="10"/>
        <v>10.846857984731093</v>
      </c>
    </row>
    <row r="11" spans="1:114" ht="20.25" customHeight="1" thickBot="1" x14ac:dyDescent="0.3">
      <c r="A11" s="155" t="s">
        <v>81</v>
      </c>
      <c r="B11" s="171">
        <v>24742591.779070653</v>
      </c>
      <c r="C11" s="170">
        <v>3422</v>
      </c>
      <c r="D11" s="170">
        <v>314</v>
      </c>
      <c r="E11" s="153">
        <f t="shared" si="0"/>
        <v>3736</v>
      </c>
      <c r="F11" s="174">
        <v>39</v>
      </c>
      <c r="G11" s="170">
        <v>8</v>
      </c>
      <c r="H11" s="170">
        <v>5</v>
      </c>
      <c r="I11" s="170">
        <v>1</v>
      </c>
      <c r="J11" s="154">
        <f t="shared" si="11"/>
        <v>3789</v>
      </c>
      <c r="K11" s="170">
        <v>3367</v>
      </c>
      <c r="L11" s="170">
        <v>48</v>
      </c>
      <c r="M11" s="154">
        <f t="shared" si="12"/>
        <v>3415</v>
      </c>
      <c r="N11" s="170">
        <v>1</v>
      </c>
      <c r="O11" s="170">
        <v>0</v>
      </c>
      <c r="P11" s="170">
        <v>4</v>
      </c>
      <c r="Q11" s="170">
        <v>0</v>
      </c>
      <c r="R11" s="154">
        <f t="shared" si="13"/>
        <v>3420</v>
      </c>
      <c r="S11" s="170">
        <v>298</v>
      </c>
      <c r="T11" s="170">
        <v>0</v>
      </c>
      <c r="U11" s="154">
        <f t="shared" si="14"/>
        <v>298</v>
      </c>
      <c r="V11" s="170">
        <v>0</v>
      </c>
      <c r="W11" s="170">
        <v>0</v>
      </c>
      <c r="X11" s="170">
        <v>1</v>
      </c>
      <c r="Y11" s="170">
        <v>0</v>
      </c>
      <c r="Z11" s="154">
        <f t="shared" si="15"/>
        <v>299</v>
      </c>
      <c r="AA11" s="170">
        <v>3203</v>
      </c>
      <c r="AB11" s="170">
        <v>44</v>
      </c>
      <c r="AC11" s="154">
        <f t="shared" si="16"/>
        <v>3247</v>
      </c>
      <c r="AD11" s="170">
        <v>0</v>
      </c>
      <c r="AE11" s="170">
        <v>1</v>
      </c>
      <c r="AF11" s="170">
        <v>1</v>
      </c>
      <c r="AG11" s="170">
        <v>0</v>
      </c>
      <c r="AH11" s="154">
        <f t="shared" si="17"/>
        <v>3249</v>
      </c>
      <c r="AI11" s="154">
        <f t="shared" si="18"/>
        <v>10757</v>
      </c>
      <c r="AJ11" s="1">
        <v>78</v>
      </c>
      <c r="AK11" s="1">
        <v>51</v>
      </c>
      <c r="AL11" s="1">
        <v>36</v>
      </c>
      <c r="AM11" s="1">
        <v>103</v>
      </c>
      <c r="AN11" s="154">
        <f t="shared" si="19"/>
        <v>114</v>
      </c>
      <c r="AO11" s="154">
        <f t="shared" si="19"/>
        <v>154</v>
      </c>
      <c r="AP11" s="1">
        <v>179</v>
      </c>
      <c r="AQ11" s="1">
        <v>114</v>
      </c>
      <c r="AR11" s="1">
        <v>228</v>
      </c>
      <c r="AS11" s="1">
        <v>245</v>
      </c>
      <c r="AT11" s="154">
        <f t="shared" si="20"/>
        <v>407</v>
      </c>
      <c r="AU11" s="154">
        <f t="shared" si="20"/>
        <v>359</v>
      </c>
      <c r="AV11" s="1">
        <v>158</v>
      </c>
      <c r="AW11" s="1">
        <v>123</v>
      </c>
      <c r="AX11" s="1">
        <v>152</v>
      </c>
      <c r="AY11" s="1">
        <v>146</v>
      </c>
      <c r="AZ11" s="154">
        <f t="shared" si="21"/>
        <v>310</v>
      </c>
      <c r="BA11" s="154">
        <f t="shared" si="1"/>
        <v>269</v>
      </c>
      <c r="BB11" s="1">
        <v>834</v>
      </c>
      <c r="BC11" s="1">
        <v>539</v>
      </c>
      <c r="BD11" s="1">
        <v>759</v>
      </c>
      <c r="BE11" s="1">
        <v>844</v>
      </c>
      <c r="BF11" s="1">
        <v>994</v>
      </c>
      <c r="BG11" s="1">
        <v>1215</v>
      </c>
      <c r="BH11" s="1">
        <v>643</v>
      </c>
      <c r="BI11" s="1">
        <v>735</v>
      </c>
      <c r="BJ11" s="1">
        <v>474</v>
      </c>
      <c r="BK11" s="1">
        <v>533</v>
      </c>
      <c r="BL11" s="1">
        <v>514</v>
      </c>
      <c r="BM11" s="1">
        <v>498</v>
      </c>
      <c r="BN11" s="1">
        <v>547</v>
      </c>
      <c r="BO11" s="1">
        <v>515</v>
      </c>
      <c r="BP11" s="1">
        <v>616</v>
      </c>
      <c r="BQ11" s="1">
        <v>436</v>
      </c>
      <c r="BR11" s="154">
        <f t="shared" si="22"/>
        <v>5381</v>
      </c>
      <c r="BS11" s="154">
        <f t="shared" si="22"/>
        <v>5315</v>
      </c>
      <c r="BT11" s="154">
        <f t="shared" si="23"/>
        <v>10696</v>
      </c>
      <c r="BU11" s="154">
        <f t="shared" si="2"/>
        <v>10696</v>
      </c>
      <c r="BV11" s="1">
        <v>469650</v>
      </c>
      <c r="BW11" s="1">
        <v>18958</v>
      </c>
      <c r="BX11" s="1">
        <v>16566</v>
      </c>
      <c r="BY11" s="1">
        <v>2370</v>
      </c>
      <c r="BZ11" s="1">
        <v>1240</v>
      </c>
      <c r="CA11" s="1">
        <v>242</v>
      </c>
      <c r="CB11" s="1">
        <v>9</v>
      </c>
      <c r="CC11" s="1">
        <v>23</v>
      </c>
      <c r="CD11" s="1">
        <v>1</v>
      </c>
      <c r="CE11" s="1">
        <v>9</v>
      </c>
      <c r="CF11" s="1">
        <v>0</v>
      </c>
      <c r="CG11" s="154">
        <f t="shared" si="3"/>
        <v>274</v>
      </c>
      <c r="CH11" s="154">
        <f t="shared" si="3"/>
        <v>10</v>
      </c>
      <c r="CI11" s="1">
        <v>203</v>
      </c>
      <c r="CJ11" s="1">
        <v>1</v>
      </c>
      <c r="CK11" s="1">
        <v>0</v>
      </c>
      <c r="CL11" s="1">
        <v>0</v>
      </c>
      <c r="CM11" s="1">
        <v>570</v>
      </c>
      <c r="CN11" s="1">
        <v>1619</v>
      </c>
      <c r="CO11" s="1">
        <v>160</v>
      </c>
      <c r="CP11" s="1">
        <v>2</v>
      </c>
      <c r="CQ11" s="178">
        <v>0.64521046327820208</v>
      </c>
      <c r="CR11" s="179">
        <v>65.215480027638705</v>
      </c>
      <c r="CS11" s="179">
        <v>172.91640415855818</v>
      </c>
      <c r="CT11" s="178">
        <v>0.52559300873907611</v>
      </c>
      <c r="CU11" s="178">
        <v>4.3413591149948867E-2</v>
      </c>
      <c r="CV11" s="178">
        <v>0.14306410720753351</v>
      </c>
      <c r="CW11" s="178">
        <v>0.14994887050292832</v>
      </c>
      <c r="CX11" s="180">
        <v>0.85005112949707162</v>
      </c>
      <c r="CY11" s="189">
        <f t="shared" si="24"/>
        <v>0.11593118922961855</v>
      </c>
      <c r="CZ11" s="189"/>
      <c r="DA11" s="192">
        <f t="shared" si="6"/>
        <v>2.6392187912377939E-4</v>
      </c>
      <c r="DB11" s="192">
        <f t="shared" si="7"/>
        <v>8.545790446027976E-2</v>
      </c>
      <c r="DC11" s="192">
        <f t="shared" si="8"/>
        <v>2.547178581388863E-2</v>
      </c>
      <c r="DD11" s="192">
        <f t="shared" si="9"/>
        <v>1.8871432555545225E-2</v>
      </c>
      <c r="DE11" s="192"/>
      <c r="DF11" s="2">
        <v>5381</v>
      </c>
      <c r="DG11" s="2">
        <v>5315</v>
      </c>
      <c r="DH11" s="2">
        <v>10696</v>
      </c>
      <c r="DJ11" s="166">
        <f t="shared" si="10"/>
        <v>41.942969719753314</v>
      </c>
    </row>
    <row r="12" spans="1:114" ht="20.25" customHeight="1" thickBot="1" x14ac:dyDescent="0.3">
      <c r="A12" s="155" t="s">
        <v>82</v>
      </c>
      <c r="B12" s="171">
        <v>110012441.90030961</v>
      </c>
      <c r="C12" s="170">
        <v>19941</v>
      </c>
      <c r="D12" s="170">
        <v>1586</v>
      </c>
      <c r="E12" s="153">
        <f t="shared" si="0"/>
        <v>21527</v>
      </c>
      <c r="F12" s="170">
        <v>145</v>
      </c>
      <c r="G12" s="170">
        <v>166</v>
      </c>
      <c r="H12" s="170">
        <v>148</v>
      </c>
      <c r="I12" s="170">
        <v>16</v>
      </c>
      <c r="J12" s="154">
        <f t="shared" si="11"/>
        <v>22002</v>
      </c>
      <c r="K12" s="170">
        <v>24868</v>
      </c>
      <c r="L12" s="170">
        <v>657</v>
      </c>
      <c r="M12" s="154">
        <f t="shared" si="12"/>
        <v>25525</v>
      </c>
      <c r="N12" s="170">
        <v>16</v>
      </c>
      <c r="O12" s="170">
        <v>79</v>
      </c>
      <c r="P12" s="170">
        <v>107</v>
      </c>
      <c r="Q12" s="170">
        <v>16</v>
      </c>
      <c r="R12" s="154">
        <f t="shared" si="13"/>
        <v>25743</v>
      </c>
      <c r="S12" s="170">
        <v>843</v>
      </c>
      <c r="T12" s="170">
        <v>9</v>
      </c>
      <c r="U12" s="154">
        <f t="shared" si="14"/>
        <v>852</v>
      </c>
      <c r="V12" s="170">
        <v>0</v>
      </c>
      <c r="W12" s="170">
        <v>1</v>
      </c>
      <c r="X12" s="170">
        <v>1</v>
      </c>
      <c r="Y12" s="170">
        <v>1</v>
      </c>
      <c r="Z12" s="154">
        <f t="shared" si="15"/>
        <v>855</v>
      </c>
      <c r="AA12" s="170">
        <v>8035</v>
      </c>
      <c r="AB12" s="170">
        <v>137</v>
      </c>
      <c r="AC12" s="154">
        <f t="shared" si="16"/>
        <v>8172</v>
      </c>
      <c r="AD12" s="170">
        <v>8</v>
      </c>
      <c r="AE12" s="170">
        <v>25</v>
      </c>
      <c r="AF12" s="170">
        <v>62</v>
      </c>
      <c r="AG12" s="170">
        <v>4</v>
      </c>
      <c r="AH12" s="154">
        <f t="shared" si="17"/>
        <v>8271</v>
      </c>
      <c r="AI12" s="154">
        <f t="shared" si="18"/>
        <v>56871</v>
      </c>
      <c r="AJ12" s="1">
        <v>35</v>
      </c>
      <c r="AK12" s="1">
        <v>30</v>
      </c>
      <c r="AL12" s="1">
        <v>159</v>
      </c>
      <c r="AM12" s="1">
        <v>286</v>
      </c>
      <c r="AN12" s="154">
        <f t="shared" si="19"/>
        <v>194</v>
      </c>
      <c r="AO12" s="154">
        <f t="shared" si="19"/>
        <v>316</v>
      </c>
      <c r="AP12" s="1">
        <v>333</v>
      </c>
      <c r="AQ12" s="1">
        <v>237</v>
      </c>
      <c r="AR12" s="1">
        <v>684</v>
      </c>
      <c r="AS12" s="1">
        <v>943</v>
      </c>
      <c r="AT12" s="154">
        <f t="shared" si="20"/>
        <v>1017</v>
      </c>
      <c r="AU12" s="154">
        <f t="shared" si="20"/>
        <v>1180</v>
      </c>
      <c r="AV12" s="1">
        <v>98</v>
      </c>
      <c r="AW12" s="1">
        <v>80</v>
      </c>
      <c r="AX12" s="1">
        <v>287</v>
      </c>
      <c r="AY12" s="1">
        <v>403</v>
      </c>
      <c r="AZ12" s="154">
        <f t="shared" si="21"/>
        <v>385</v>
      </c>
      <c r="BA12" s="154">
        <f t="shared" si="1"/>
        <v>483</v>
      </c>
      <c r="BB12" s="1">
        <v>466</v>
      </c>
      <c r="BC12" s="1">
        <v>347</v>
      </c>
      <c r="BD12" s="1">
        <v>1130</v>
      </c>
      <c r="BE12" s="1">
        <v>1632</v>
      </c>
      <c r="BF12" s="1">
        <v>4605</v>
      </c>
      <c r="BG12" s="1">
        <v>5418</v>
      </c>
      <c r="BH12" s="1">
        <v>4609</v>
      </c>
      <c r="BI12" s="1">
        <v>4777</v>
      </c>
      <c r="BJ12" s="1">
        <v>4520</v>
      </c>
      <c r="BK12" s="1">
        <v>4548</v>
      </c>
      <c r="BL12" s="1">
        <v>4925</v>
      </c>
      <c r="BM12" s="1">
        <v>4129</v>
      </c>
      <c r="BN12" s="1">
        <v>4401</v>
      </c>
      <c r="BO12" s="1">
        <v>3372</v>
      </c>
      <c r="BP12" s="1">
        <v>4368</v>
      </c>
      <c r="BQ12" s="1">
        <v>2829</v>
      </c>
      <c r="BR12" s="154">
        <f t="shared" si="22"/>
        <v>29024</v>
      </c>
      <c r="BS12" s="154">
        <f t="shared" si="22"/>
        <v>27052</v>
      </c>
      <c r="BT12" s="154">
        <f t="shared" si="23"/>
        <v>56076</v>
      </c>
      <c r="BU12" s="154">
        <f t="shared" si="2"/>
        <v>56076</v>
      </c>
      <c r="BV12" s="1">
        <v>11255399</v>
      </c>
      <c r="BW12" s="1">
        <v>214617</v>
      </c>
      <c r="BX12" s="1">
        <v>183570</v>
      </c>
      <c r="BY12" s="1">
        <v>22607</v>
      </c>
      <c r="BZ12" s="1">
        <v>8935</v>
      </c>
      <c r="CA12" s="1">
        <v>6419</v>
      </c>
      <c r="CB12" s="1">
        <v>126</v>
      </c>
      <c r="CC12" s="1">
        <v>1364</v>
      </c>
      <c r="CD12" s="1">
        <v>86</v>
      </c>
      <c r="CE12" s="1">
        <v>139</v>
      </c>
      <c r="CF12" s="1">
        <v>17</v>
      </c>
      <c r="CG12" s="154">
        <f>CA12+CC12+CE12</f>
        <v>7922</v>
      </c>
      <c r="CH12" s="154">
        <f t="shared" si="3"/>
        <v>229</v>
      </c>
      <c r="CI12" s="1">
        <v>2606</v>
      </c>
      <c r="CJ12" s="1">
        <v>28</v>
      </c>
      <c r="CK12" s="1">
        <v>18</v>
      </c>
      <c r="CL12" s="1">
        <v>4</v>
      </c>
      <c r="CM12" s="1">
        <v>25424</v>
      </c>
      <c r="CN12" s="1">
        <v>28393</v>
      </c>
      <c r="CO12" s="1">
        <v>560</v>
      </c>
      <c r="CP12" s="1">
        <v>107</v>
      </c>
      <c r="CQ12" s="178">
        <f>(E12+M12+U12+AC12)/((B12*0.00268)/4)</f>
        <v>0.76078233463722578</v>
      </c>
      <c r="CR12" s="179">
        <f>(((E12+U12)*4)/B12)*100000</f>
        <v>81.368978320758529</v>
      </c>
      <c r="CS12" s="179">
        <f>((BU12*4)/B12)*100000</f>
        <v>203.8896656827765</v>
      </c>
      <c r="CT12" s="178">
        <f>J12/(J12+R12)</f>
        <v>0.46082312284008797</v>
      </c>
      <c r="CU12" s="178">
        <f>(AI12-AA12-S12-K12-C12)/AI12</f>
        <v>5.598635508431362E-2</v>
      </c>
      <c r="CV12" s="178">
        <f t="shared" ref="CV12:CV15" si="25">BY12/BX12</f>
        <v>0.12315193114343302</v>
      </c>
      <c r="CW12" s="178">
        <f>(AN12+AO12+AT12+AU12+AZ12+BA12)/AI12</f>
        <v>6.2861563890207667E-2</v>
      </c>
      <c r="CX12" s="180">
        <f t="shared" ref="CX12:CX15" si="26">100%-CW12</f>
        <v>0.93713843610979231</v>
      </c>
      <c r="CY12" s="189">
        <f t="shared" si="24"/>
        <v>0.15933732791211927</v>
      </c>
      <c r="CZ12" s="189"/>
      <c r="DA12" s="192">
        <f t="shared" si="6"/>
        <v>2.4315971275338604E-3</v>
      </c>
      <c r="DB12" s="192">
        <f t="shared" si="7"/>
        <v>0.25809471866193984</v>
      </c>
      <c r="DC12" s="192">
        <f t="shared" si="8"/>
        <v>0.13929770884985318</v>
      </c>
      <c r="DD12" s="192">
        <f t="shared" si="9"/>
        <v>4.5823002936470257E-2</v>
      </c>
      <c r="DE12" s="192"/>
      <c r="DF12" s="2">
        <v>29024</v>
      </c>
      <c r="DG12" s="2">
        <v>27052</v>
      </c>
      <c r="DH12" s="2">
        <v>56076</v>
      </c>
      <c r="DJ12" s="166">
        <f t="shared" si="10"/>
        <v>54.354963119906841</v>
      </c>
    </row>
    <row r="13" spans="1:114" ht="20.25" customHeight="1" thickBot="1" x14ac:dyDescent="0.3">
      <c r="A13" s="155" t="s">
        <v>77</v>
      </c>
      <c r="B13" s="169">
        <v>46757728</v>
      </c>
      <c r="C13" s="170">
        <v>7982</v>
      </c>
      <c r="D13" s="170">
        <v>738</v>
      </c>
      <c r="E13" s="153">
        <f t="shared" si="0"/>
        <v>8720</v>
      </c>
      <c r="F13" s="170">
        <v>164</v>
      </c>
      <c r="G13" s="170">
        <v>106</v>
      </c>
      <c r="H13" s="170">
        <v>645</v>
      </c>
      <c r="I13" s="170">
        <v>3</v>
      </c>
      <c r="J13" s="154">
        <f t="shared" si="11"/>
        <v>9638</v>
      </c>
      <c r="K13" s="170">
        <v>7691</v>
      </c>
      <c r="L13" s="170">
        <v>151</v>
      </c>
      <c r="M13" s="154">
        <f t="shared" si="12"/>
        <v>7842</v>
      </c>
      <c r="N13" s="170">
        <v>1</v>
      </c>
      <c r="O13" s="170">
        <v>40</v>
      </c>
      <c r="P13" s="170">
        <v>513</v>
      </c>
      <c r="Q13" s="170">
        <v>6</v>
      </c>
      <c r="R13" s="154">
        <f t="shared" si="13"/>
        <v>8402</v>
      </c>
      <c r="S13" s="170">
        <v>150</v>
      </c>
      <c r="T13" s="170">
        <v>15</v>
      </c>
      <c r="U13" s="154">
        <f t="shared" si="14"/>
        <v>165</v>
      </c>
      <c r="V13" s="170">
        <v>1</v>
      </c>
      <c r="W13" s="170">
        <v>0</v>
      </c>
      <c r="X13" s="170">
        <v>11</v>
      </c>
      <c r="Y13" s="170">
        <v>0</v>
      </c>
      <c r="Z13" s="154">
        <f t="shared" si="15"/>
        <v>177</v>
      </c>
      <c r="AA13" s="170">
        <v>3136</v>
      </c>
      <c r="AB13" s="170">
        <v>70</v>
      </c>
      <c r="AC13" s="154">
        <f t="shared" si="16"/>
        <v>3206</v>
      </c>
      <c r="AD13" s="170">
        <v>9</v>
      </c>
      <c r="AE13" s="170">
        <v>8</v>
      </c>
      <c r="AF13" s="170">
        <v>118</v>
      </c>
      <c r="AG13" s="170">
        <v>3</v>
      </c>
      <c r="AH13" s="154">
        <f t="shared" si="17"/>
        <v>3344</v>
      </c>
      <c r="AI13" s="154">
        <f t="shared" si="18"/>
        <v>21561</v>
      </c>
      <c r="AJ13" s="1">
        <v>7</v>
      </c>
      <c r="AK13" s="1">
        <v>5</v>
      </c>
      <c r="AL13" s="1">
        <v>75</v>
      </c>
      <c r="AM13" s="1">
        <v>170</v>
      </c>
      <c r="AN13" s="154">
        <f t="shared" si="19"/>
        <v>82</v>
      </c>
      <c r="AO13" s="154">
        <f t="shared" si="19"/>
        <v>175</v>
      </c>
      <c r="AP13" s="1">
        <v>747</v>
      </c>
      <c r="AQ13" s="1">
        <v>589</v>
      </c>
      <c r="AR13" s="1">
        <v>472</v>
      </c>
      <c r="AS13" s="1">
        <v>579</v>
      </c>
      <c r="AT13" s="154">
        <f t="shared" si="20"/>
        <v>1219</v>
      </c>
      <c r="AU13" s="154">
        <f t="shared" si="20"/>
        <v>1168</v>
      </c>
      <c r="AV13" s="1">
        <v>69</v>
      </c>
      <c r="AW13" s="1">
        <v>52</v>
      </c>
      <c r="AX13" s="1">
        <v>208</v>
      </c>
      <c r="AY13" s="1">
        <v>249</v>
      </c>
      <c r="AZ13" s="154">
        <f t="shared" si="21"/>
        <v>277</v>
      </c>
      <c r="BA13" s="154">
        <f t="shared" si="1"/>
        <v>301</v>
      </c>
      <c r="BB13" s="1">
        <v>817</v>
      </c>
      <c r="BC13" s="1">
        <v>643</v>
      </c>
      <c r="BD13" s="1">
        <v>747</v>
      </c>
      <c r="BE13" s="1">
        <v>1004</v>
      </c>
      <c r="BF13" s="1">
        <v>1989</v>
      </c>
      <c r="BG13" s="1">
        <v>2330</v>
      </c>
      <c r="BH13" s="1">
        <v>1607</v>
      </c>
      <c r="BI13" s="1">
        <v>1670</v>
      </c>
      <c r="BJ13" s="1">
        <v>1436</v>
      </c>
      <c r="BK13" s="1">
        <v>1244</v>
      </c>
      <c r="BL13" s="1">
        <v>1506</v>
      </c>
      <c r="BM13" s="1">
        <v>1063</v>
      </c>
      <c r="BN13" s="1">
        <v>1330</v>
      </c>
      <c r="BO13" s="1">
        <v>801</v>
      </c>
      <c r="BP13" s="1">
        <v>1115</v>
      </c>
      <c r="BQ13" s="1">
        <v>631</v>
      </c>
      <c r="BR13" s="154">
        <f t="shared" si="22"/>
        <v>10547</v>
      </c>
      <c r="BS13" s="154">
        <f t="shared" si="22"/>
        <v>9386</v>
      </c>
      <c r="BT13" s="154">
        <f t="shared" si="23"/>
        <v>19933</v>
      </c>
      <c r="BU13" s="154">
        <f t="shared" si="2"/>
        <v>19933</v>
      </c>
      <c r="BV13" s="1">
        <v>5673619</v>
      </c>
      <c r="BW13" s="1">
        <v>120168</v>
      </c>
      <c r="BX13" s="1">
        <v>114361</v>
      </c>
      <c r="BY13" s="1">
        <v>10051</v>
      </c>
      <c r="BZ13" s="1">
        <v>7690</v>
      </c>
      <c r="CA13" s="1">
        <v>5250</v>
      </c>
      <c r="CB13" s="1">
        <v>154</v>
      </c>
      <c r="CC13" s="1">
        <v>612</v>
      </c>
      <c r="CD13" s="1">
        <v>48</v>
      </c>
      <c r="CE13" s="1">
        <v>905</v>
      </c>
      <c r="CF13" s="1">
        <v>81</v>
      </c>
      <c r="CG13" s="154">
        <f t="shared" si="3"/>
        <v>6767</v>
      </c>
      <c r="CH13" s="154">
        <f t="shared" si="3"/>
        <v>283</v>
      </c>
      <c r="CI13" s="1">
        <v>3013</v>
      </c>
      <c r="CJ13" s="1">
        <v>24</v>
      </c>
      <c r="CK13" s="1">
        <v>22</v>
      </c>
      <c r="CL13" s="1">
        <v>126</v>
      </c>
      <c r="CM13" s="1">
        <v>8368</v>
      </c>
      <c r="CN13" s="1">
        <v>8398</v>
      </c>
      <c r="CO13" s="1">
        <v>289</v>
      </c>
      <c r="CP13" s="1">
        <v>1133</v>
      </c>
      <c r="CQ13" s="178">
        <f>(E13+M13+U13+AC13)/((B13*0.00268)/4)</f>
        <v>0.63627442010562862</v>
      </c>
      <c r="CR13" s="179">
        <f>(((E13+U13)*4)/B13)*100000</f>
        <v>76.008825749617259</v>
      </c>
      <c r="CS13" s="179">
        <f>((BU13*4)/B13)*100000</f>
        <v>170.52154458830847</v>
      </c>
      <c r="CT13" s="178">
        <f>J13/(J13+R13)</f>
        <v>0.53425720620842576</v>
      </c>
      <c r="CU13" s="178">
        <f>(AI13-AA13-S13-K13-C13)/AI13</f>
        <v>0.12068085895830434</v>
      </c>
      <c r="CV13" s="178">
        <f t="shared" si="25"/>
        <v>8.7888353547100853E-2</v>
      </c>
      <c r="CW13" s="178">
        <f>(AN13+AO13+AT13+AU13+AZ13+BA13)/AI13</f>
        <v>0.14943648253791569</v>
      </c>
      <c r="CX13" s="180">
        <f t="shared" si="26"/>
        <v>0.85056351746208425</v>
      </c>
      <c r="CY13" s="189">
        <f t="shared" si="24"/>
        <v>0.38579240455526015</v>
      </c>
      <c r="CZ13" s="189"/>
      <c r="DA13" s="192">
        <f t="shared" si="6"/>
        <v>5.8777754720896448E-2</v>
      </c>
      <c r="DB13" s="192">
        <f t="shared" si="7"/>
        <v>0.1742685204399253</v>
      </c>
      <c r="DC13" s="192">
        <f t="shared" si="8"/>
        <v>0.31385371736004825</v>
      </c>
      <c r="DD13" s="192">
        <f t="shared" si="9"/>
        <v>0.13974305458930478</v>
      </c>
      <c r="DE13" s="192"/>
      <c r="DF13" s="2">
        <v>10547</v>
      </c>
      <c r="DG13" s="2">
        <v>9386</v>
      </c>
      <c r="DH13" s="2">
        <v>19933</v>
      </c>
      <c r="DJ13" s="166">
        <f t="shared" si="10"/>
        <v>51.803676650461341</v>
      </c>
    </row>
    <row r="14" spans="1:114" ht="20.25" customHeight="1" thickBot="1" x14ac:dyDescent="0.3">
      <c r="A14" s="155" t="s">
        <v>83</v>
      </c>
      <c r="B14" s="169">
        <v>2001578.9999999995</v>
      </c>
      <c r="C14" s="170">
        <v>123</v>
      </c>
      <c r="D14" s="170">
        <v>16</v>
      </c>
      <c r="E14" s="153">
        <v>139</v>
      </c>
      <c r="F14" s="170">
        <v>0</v>
      </c>
      <c r="G14" s="170">
        <v>2</v>
      </c>
      <c r="H14" s="170">
        <v>3</v>
      </c>
      <c r="I14" s="170">
        <v>0</v>
      </c>
      <c r="J14" s="154">
        <v>144</v>
      </c>
      <c r="K14" s="170">
        <v>111</v>
      </c>
      <c r="L14" s="170">
        <v>23</v>
      </c>
      <c r="M14" s="154">
        <v>134</v>
      </c>
      <c r="N14" s="170">
        <v>0</v>
      </c>
      <c r="O14" s="170">
        <v>0</v>
      </c>
      <c r="P14" s="170">
        <v>5</v>
      </c>
      <c r="Q14" s="170">
        <v>0</v>
      </c>
      <c r="R14" s="154">
        <v>139</v>
      </c>
      <c r="S14" s="170">
        <v>6</v>
      </c>
      <c r="T14" s="170">
        <v>0</v>
      </c>
      <c r="U14" s="154">
        <v>6</v>
      </c>
      <c r="V14" s="170">
        <v>0</v>
      </c>
      <c r="W14" s="170">
        <v>0</v>
      </c>
      <c r="X14" s="170">
        <v>1</v>
      </c>
      <c r="Y14" s="170">
        <v>0</v>
      </c>
      <c r="Z14" s="154">
        <v>7</v>
      </c>
      <c r="AA14" s="170">
        <v>173</v>
      </c>
      <c r="AB14" s="170">
        <v>1</v>
      </c>
      <c r="AC14" s="154">
        <v>174</v>
      </c>
      <c r="AD14" s="170">
        <v>0</v>
      </c>
      <c r="AE14" s="170">
        <v>1</v>
      </c>
      <c r="AF14" s="170">
        <v>4</v>
      </c>
      <c r="AG14" s="170">
        <v>0</v>
      </c>
      <c r="AH14" s="154">
        <v>179</v>
      </c>
      <c r="AI14" s="154">
        <v>469</v>
      </c>
      <c r="AJ14" s="1">
        <v>4</v>
      </c>
      <c r="AK14" s="1">
        <v>1</v>
      </c>
      <c r="AL14" s="1">
        <v>8</v>
      </c>
      <c r="AM14" s="1">
        <v>9</v>
      </c>
      <c r="AN14" s="154">
        <v>12</v>
      </c>
      <c r="AO14" s="154">
        <v>10</v>
      </c>
      <c r="AP14" s="1">
        <v>4</v>
      </c>
      <c r="AQ14" s="1">
        <v>0</v>
      </c>
      <c r="AR14" s="1">
        <v>1</v>
      </c>
      <c r="AS14" s="1">
        <v>5</v>
      </c>
      <c r="AT14" s="154">
        <v>5</v>
      </c>
      <c r="AU14" s="154">
        <v>5</v>
      </c>
      <c r="AV14" s="1">
        <v>5</v>
      </c>
      <c r="AW14" s="1">
        <v>2</v>
      </c>
      <c r="AX14" s="1">
        <v>7</v>
      </c>
      <c r="AY14" s="1">
        <v>15</v>
      </c>
      <c r="AZ14" s="154">
        <v>22</v>
      </c>
      <c r="BA14" s="154">
        <v>30</v>
      </c>
      <c r="BB14" s="1">
        <v>13</v>
      </c>
      <c r="BC14" s="1">
        <v>3</v>
      </c>
      <c r="BD14" s="1">
        <v>20</v>
      </c>
      <c r="BE14" s="1">
        <v>32</v>
      </c>
      <c r="BF14" s="1">
        <v>50</v>
      </c>
      <c r="BG14" s="1">
        <v>46</v>
      </c>
      <c r="BH14" s="1">
        <v>42</v>
      </c>
      <c r="BI14" s="1">
        <v>33</v>
      </c>
      <c r="BJ14" s="1">
        <v>44</v>
      </c>
      <c r="BK14" s="1">
        <v>30</v>
      </c>
      <c r="BL14" s="1">
        <v>17</v>
      </c>
      <c r="BM14" s="1">
        <v>18</v>
      </c>
      <c r="BN14" s="1">
        <v>28</v>
      </c>
      <c r="BO14" s="1">
        <v>19</v>
      </c>
      <c r="BP14" s="1">
        <v>35</v>
      </c>
      <c r="BQ14" s="1">
        <v>23</v>
      </c>
      <c r="BR14" s="154">
        <v>249</v>
      </c>
      <c r="BS14" s="154">
        <v>204</v>
      </c>
      <c r="BT14" s="154">
        <v>453</v>
      </c>
      <c r="BU14" s="154">
        <v>453</v>
      </c>
      <c r="BV14" s="1">
        <v>46024</v>
      </c>
      <c r="BW14" s="1">
        <v>1891</v>
      </c>
      <c r="BX14" s="1">
        <v>1756</v>
      </c>
      <c r="BY14" s="1">
        <v>108</v>
      </c>
      <c r="BZ14" s="1">
        <v>61</v>
      </c>
      <c r="CA14" s="1">
        <v>225</v>
      </c>
      <c r="CB14" s="1">
        <v>2</v>
      </c>
      <c r="CC14" s="1">
        <v>3</v>
      </c>
      <c r="CD14" s="1">
        <v>0</v>
      </c>
      <c r="CE14" s="1">
        <v>145</v>
      </c>
      <c r="CF14" s="1">
        <v>1</v>
      </c>
      <c r="CG14" s="154">
        <v>373</v>
      </c>
      <c r="CH14" s="154">
        <v>3</v>
      </c>
      <c r="CI14" s="1">
        <v>84</v>
      </c>
      <c r="CJ14" s="1">
        <v>14</v>
      </c>
      <c r="CK14" s="1">
        <v>14</v>
      </c>
      <c r="CL14" s="1">
        <v>0</v>
      </c>
      <c r="CM14" s="1">
        <v>152</v>
      </c>
      <c r="CN14" s="1">
        <v>165</v>
      </c>
      <c r="CO14" s="1">
        <v>4</v>
      </c>
      <c r="CP14" s="1">
        <v>0</v>
      </c>
      <c r="CQ14" s="178">
        <f>(E14+M14+U14+AC14)/((B14*0.00268)/4)</f>
        <v>0.33779301390805699</v>
      </c>
      <c r="CR14" s="179">
        <f>(((E14+U14)*4)/B14)*100000</f>
        <v>28.977122561737513</v>
      </c>
      <c r="CS14" s="179">
        <f>((BU14*4)/B14)*100000</f>
        <v>90.528527727359261</v>
      </c>
      <c r="CT14" s="178">
        <f>J14/(J14+R14)</f>
        <v>0.50883392226148405</v>
      </c>
      <c r="CU14" s="178">
        <f>(AI14-AA14-S14-K14-C14)/AI14</f>
        <v>0.11940298507462686</v>
      </c>
      <c r="CV14" s="178">
        <f t="shared" si="25"/>
        <v>6.1503416856492028E-2</v>
      </c>
      <c r="CW14" s="178">
        <f>(AN14+AO14+AT14+AU14+AZ14+BA14)/AI14</f>
        <v>0.17910447761194029</v>
      </c>
      <c r="CX14" s="180">
        <f t="shared" si="26"/>
        <v>0.82089552238805974</v>
      </c>
      <c r="CY14" s="189">
        <f t="shared" si="24"/>
        <v>0.13465783664459161</v>
      </c>
      <c r="CZ14" s="189"/>
      <c r="DA14" s="192">
        <f t="shared" si="6"/>
        <v>0</v>
      </c>
      <c r="DB14" s="192">
        <f t="shared" si="7"/>
        <v>0.22916666666666666</v>
      </c>
      <c r="DC14" s="192">
        <f t="shared" si="8"/>
        <v>0.79530916844349675</v>
      </c>
      <c r="DD14" s="192">
        <f t="shared" si="9"/>
        <v>0.17910447761194029</v>
      </c>
      <c r="DE14" s="192"/>
      <c r="DF14" s="2">
        <v>249</v>
      </c>
      <c r="DG14" s="2">
        <v>204</v>
      </c>
      <c r="DH14" s="2">
        <v>453</v>
      </c>
      <c r="DJ14" s="166">
        <f t="shared" si="10"/>
        <v>19.290325843302274</v>
      </c>
    </row>
    <row r="15" spans="1:114" ht="20.25" customHeight="1" thickBot="1" x14ac:dyDescent="0.3">
      <c r="A15" s="157" t="s">
        <v>84</v>
      </c>
      <c r="B15" s="172">
        <f>SUM(B7:B14)</f>
        <v>206378194.67938027</v>
      </c>
      <c r="C15" s="173">
        <f>SUM(C7:C14)</f>
        <v>33293</v>
      </c>
      <c r="D15" s="173">
        <f>SUM(D7:D14)</f>
        <v>2774</v>
      </c>
      <c r="E15" s="187">
        <f>SUM(C15:D15)</f>
        <v>36067</v>
      </c>
      <c r="F15" s="173">
        <f>SUM(F7:F14)</f>
        <v>392</v>
      </c>
      <c r="G15" s="173">
        <f t="shared" ref="G15:I15" si="27">SUM(G7:G14)</f>
        <v>286</v>
      </c>
      <c r="H15" s="173">
        <f t="shared" si="27"/>
        <v>828</v>
      </c>
      <c r="I15" s="173">
        <f t="shared" si="27"/>
        <v>22</v>
      </c>
      <c r="J15" s="188">
        <f t="shared" si="11"/>
        <v>37595</v>
      </c>
      <c r="K15" s="173">
        <f>SUM(K7:K14)</f>
        <v>38474</v>
      </c>
      <c r="L15" s="173">
        <f t="shared" ref="L15:Q15" si="28">SUM(L7:L14)</f>
        <v>903</v>
      </c>
      <c r="M15" s="188">
        <f t="shared" si="12"/>
        <v>39377</v>
      </c>
      <c r="N15" s="173">
        <f t="shared" si="28"/>
        <v>18</v>
      </c>
      <c r="O15" s="173">
        <f t="shared" si="28"/>
        <v>119</v>
      </c>
      <c r="P15" s="173">
        <f t="shared" si="28"/>
        <v>664</v>
      </c>
      <c r="Q15" s="173">
        <f t="shared" si="28"/>
        <v>26</v>
      </c>
      <c r="R15" s="188">
        <f t="shared" si="13"/>
        <v>40204</v>
      </c>
      <c r="S15" s="173">
        <f t="shared" ref="S15:CD15" si="29">SUM(S7:S14)</f>
        <v>1341</v>
      </c>
      <c r="T15" s="173">
        <f t="shared" si="29"/>
        <v>24</v>
      </c>
      <c r="U15" s="188">
        <f t="shared" si="14"/>
        <v>1365</v>
      </c>
      <c r="V15" s="173">
        <f t="shared" si="29"/>
        <v>1</v>
      </c>
      <c r="W15" s="173">
        <f t="shared" si="29"/>
        <v>1</v>
      </c>
      <c r="X15" s="173">
        <f t="shared" si="29"/>
        <v>14</v>
      </c>
      <c r="Y15" s="173">
        <f t="shared" si="29"/>
        <v>1</v>
      </c>
      <c r="Z15" s="188">
        <f t="shared" si="15"/>
        <v>1382</v>
      </c>
      <c r="AA15" s="173">
        <f t="shared" ref="AA15:AF15" si="30">SUM(AA7:AA14)</f>
        <v>15873</v>
      </c>
      <c r="AB15" s="173">
        <f t="shared" si="30"/>
        <v>265</v>
      </c>
      <c r="AC15" s="188">
        <f t="shared" si="16"/>
        <v>16138</v>
      </c>
      <c r="AD15" s="173">
        <f t="shared" si="30"/>
        <v>18</v>
      </c>
      <c r="AE15" s="173">
        <f t="shared" si="30"/>
        <v>35</v>
      </c>
      <c r="AF15" s="173">
        <f t="shared" si="30"/>
        <v>210</v>
      </c>
      <c r="AG15" s="173">
        <f t="shared" si="29"/>
        <v>12</v>
      </c>
      <c r="AH15" s="188">
        <f t="shared" si="17"/>
        <v>16413</v>
      </c>
      <c r="AI15" s="188">
        <f t="shared" si="18"/>
        <v>95594</v>
      </c>
      <c r="AJ15" s="159">
        <f t="shared" si="29"/>
        <v>125</v>
      </c>
      <c r="AK15" s="159">
        <f t="shared" si="29"/>
        <v>89</v>
      </c>
      <c r="AL15" s="159">
        <f t="shared" si="29"/>
        <v>290</v>
      </c>
      <c r="AM15" s="159">
        <f t="shared" si="29"/>
        <v>593</v>
      </c>
      <c r="AN15" s="188">
        <f t="shared" si="19"/>
        <v>415</v>
      </c>
      <c r="AO15" s="188">
        <f t="shared" si="19"/>
        <v>682</v>
      </c>
      <c r="AP15" s="159">
        <f t="shared" si="29"/>
        <v>1446</v>
      </c>
      <c r="AQ15" s="159">
        <f t="shared" si="29"/>
        <v>1052</v>
      </c>
      <c r="AR15" s="159">
        <f t="shared" si="29"/>
        <v>1493</v>
      </c>
      <c r="AS15" s="159">
        <f t="shared" si="29"/>
        <v>1908</v>
      </c>
      <c r="AT15" s="188">
        <f t="shared" si="20"/>
        <v>2939</v>
      </c>
      <c r="AU15" s="188">
        <f t="shared" si="20"/>
        <v>2960</v>
      </c>
      <c r="AV15" s="159">
        <f t="shared" si="29"/>
        <v>411</v>
      </c>
      <c r="AW15" s="159">
        <f t="shared" si="29"/>
        <v>322</v>
      </c>
      <c r="AX15" s="159">
        <f t="shared" si="29"/>
        <v>717</v>
      </c>
      <c r="AY15" s="159">
        <f t="shared" si="29"/>
        <v>889</v>
      </c>
      <c r="AZ15" s="188">
        <f t="shared" si="21"/>
        <v>1128</v>
      </c>
      <c r="BA15" s="188">
        <f t="shared" si="1"/>
        <v>1211</v>
      </c>
      <c r="BB15" s="159">
        <f t="shared" si="29"/>
        <v>2449</v>
      </c>
      <c r="BC15" s="159">
        <f t="shared" si="29"/>
        <v>1749</v>
      </c>
      <c r="BD15" s="159">
        <f t="shared" si="29"/>
        <v>2887</v>
      </c>
      <c r="BE15" s="159">
        <f t="shared" si="29"/>
        <v>3812</v>
      </c>
      <c r="BF15" s="159">
        <f t="shared" si="29"/>
        <v>8051</v>
      </c>
      <c r="BG15" s="159">
        <f t="shared" si="29"/>
        <v>9627</v>
      </c>
      <c r="BH15" s="159">
        <f t="shared" si="29"/>
        <v>7319</v>
      </c>
      <c r="BI15" s="159">
        <f t="shared" si="29"/>
        <v>7723</v>
      </c>
      <c r="BJ15" s="159">
        <f t="shared" si="29"/>
        <v>6759</v>
      </c>
      <c r="BK15" s="159">
        <f t="shared" si="29"/>
        <v>6693</v>
      </c>
      <c r="BL15" s="159">
        <f t="shared" si="29"/>
        <v>7258</v>
      </c>
      <c r="BM15" s="159">
        <f t="shared" si="29"/>
        <v>6081</v>
      </c>
      <c r="BN15" s="159">
        <f t="shared" si="29"/>
        <v>6660</v>
      </c>
      <c r="BO15" s="159">
        <f t="shared" si="29"/>
        <v>5099</v>
      </c>
      <c r="BP15" s="159">
        <f t="shared" si="29"/>
        <v>6552</v>
      </c>
      <c r="BQ15" s="159">
        <f t="shared" si="29"/>
        <v>4228</v>
      </c>
      <c r="BR15" s="188">
        <f t="shared" si="22"/>
        <v>47935</v>
      </c>
      <c r="BS15" s="188">
        <f t="shared" si="22"/>
        <v>45012</v>
      </c>
      <c r="BT15" s="188">
        <f t="shared" si="23"/>
        <v>92947</v>
      </c>
      <c r="BU15" s="188">
        <f>M15+U15+AC15+E15</f>
        <v>92947</v>
      </c>
      <c r="BV15" s="159">
        <f t="shared" si="29"/>
        <v>18417004</v>
      </c>
      <c r="BW15" s="159">
        <f t="shared" si="29"/>
        <v>391333</v>
      </c>
      <c r="BX15" s="159">
        <f t="shared" si="29"/>
        <v>338462</v>
      </c>
      <c r="BY15" s="159">
        <f t="shared" si="29"/>
        <v>37078</v>
      </c>
      <c r="BZ15" s="159">
        <f t="shared" si="29"/>
        <v>19254</v>
      </c>
      <c r="CA15" s="159">
        <f t="shared" si="29"/>
        <v>12695</v>
      </c>
      <c r="CB15" s="159">
        <f t="shared" si="29"/>
        <v>302</v>
      </c>
      <c r="CC15" s="159">
        <f t="shared" si="29"/>
        <v>2061</v>
      </c>
      <c r="CD15" s="159">
        <f t="shared" si="29"/>
        <v>139</v>
      </c>
      <c r="CE15" s="159">
        <f t="shared" ref="CE15:CF15" si="31">SUM(CE7:CE14)</f>
        <v>1226</v>
      </c>
      <c r="CF15" s="159">
        <f t="shared" si="31"/>
        <v>99</v>
      </c>
      <c r="CG15" s="188">
        <f t="shared" si="3"/>
        <v>15982</v>
      </c>
      <c r="CH15" s="188">
        <f t="shared" si="3"/>
        <v>540</v>
      </c>
      <c r="CI15" s="159">
        <f>SUM(CI7:CI14)</f>
        <v>6011</v>
      </c>
      <c r="CJ15" s="159">
        <f>SUM(CJ7:CJ14)</f>
        <v>71</v>
      </c>
      <c r="CK15" s="159">
        <f t="shared" ref="CK15:CP15" si="32">SUM(CK7:CK14)</f>
        <v>55</v>
      </c>
      <c r="CL15" s="159">
        <f t="shared" si="32"/>
        <v>130</v>
      </c>
      <c r="CM15" s="159">
        <f t="shared" si="32"/>
        <v>42274</v>
      </c>
      <c r="CN15" s="159">
        <f t="shared" si="32"/>
        <v>46784</v>
      </c>
      <c r="CO15" s="159">
        <f t="shared" si="32"/>
        <v>1197</v>
      </c>
      <c r="CP15" s="159">
        <f t="shared" si="32"/>
        <v>1267</v>
      </c>
      <c r="CQ15" s="181">
        <f>(E15+M15+U15+AC15)/((B15*0.00268)/4)</f>
        <v>0.67219730208010342</v>
      </c>
      <c r="CR15" s="182">
        <f>(((E15+U15)*4)/B15)*100000</f>
        <v>72.550300303096734</v>
      </c>
      <c r="CS15" s="182">
        <f>((BU15*4)/B15)*100000</f>
        <v>180.14887695746773</v>
      </c>
      <c r="CT15" s="181">
        <f>J15/(J15+R15)</f>
        <v>0.48323243229347423</v>
      </c>
      <c r="CU15" s="181">
        <f>(AI15-AA15-S15-K15-C15)/AI15</f>
        <v>6.9177981881708053E-2</v>
      </c>
      <c r="CV15" s="181">
        <f t="shared" si="25"/>
        <v>0.10954848697933593</v>
      </c>
      <c r="CW15" s="181">
        <f>(AN15+AO15+AT15+AU15+AZ15+BA15)/AI15</f>
        <v>9.7652572337175975E-2</v>
      </c>
      <c r="CX15" s="183">
        <f t="shared" si="26"/>
        <v>0.90234742766282405</v>
      </c>
      <c r="CY15" s="189">
        <f>BZ15/BU15</f>
        <v>0.20715031146782575</v>
      </c>
      <c r="CZ15" s="189"/>
      <c r="DA15" s="192">
        <f t="shared" si="6"/>
        <v>1.685064503258412E-2</v>
      </c>
      <c r="DB15" s="192">
        <f t="shared" si="7"/>
        <v>0.24888416012767656</v>
      </c>
      <c r="DC15" s="192">
        <f t="shared" si="8"/>
        <v>0.16718622507688768</v>
      </c>
      <c r="DD15" s="192">
        <f t="shared" si="9"/>
        <v>6.2880515513525956E-2</v>
      </c>
      <c r="DE15" s="192"/>
      <c r="DF15" s="2">
        <v>47935</v>
      </c>
      <c r="DG15" s="2">
        <v>45012</v>
      </c>
      <c r="DH15" s="2">
        <v>92947</v>
      </c>
      <c r="DJ15" s="166">
        <f t="shared" si="10"/>
        <v>48.544911087508865</v>
      </c>
    </row>
    <row r="17" spans="1:109" ht="15.75" thickBot="1" x14ac:dyDescent="0.3"/>
    <row r="18" spans="1:109" ht="15.75" thickBot="1" x14ac:dyDescent="0.3">
      <c r="A18" s="264" t="s">
        <v>84</v>
      </c>
      <c r="B18" s="265"/>
      <c r="C18" s="266" t="s">
        <v>0</v>
      </c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8"/>
      <c r="AJ18" s="254" t="s">
        <v>1</v>
      </c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5"/>
      <c r="AX18" s="255"/>
      <c r="AY18" s="255"/>
      <c r="AZ18" s="255"/>
      <c r="BA18" s="256"/>
      <c r="BB18" s="293" t="s">
        <v>2</v>
      </c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  <c r="BM18" s="294"/>
      <c r="BN18" s="294"/>
      <c r="BO18" s="294"/>
      <c r="BP18" s="294"/>
      <c r="BQ18" s="294"/>
      <c r="BR18" s="294"/>
      <c r="BS18" s="294"/>
      <c r="BT18" s="295"/>
      <c r="BU18" s="302" t="s">
        <v>3</v>
      </c>
      <c r="BV18" s="305" t="s">
        <v>4</v>
      </c>
      <c r="BW18" s="306"/>
      <c r="BX18" s="306"/>
      <c r="BY18" s="306"/>
      <c r="BZ18" s="307"/>
      <c r="CA18" s="336" t="s">
        <v>5</v>
      </c>
      <c r="CB18" s="337"/>
      <c r="CC18" s="337"/>
      <c r="CD18" s="337"/>
      <c r="CE18" s="337"/>
      <c r="CF18" s="337"/>
      <c r="CG18" s="337"/>
      <c r="CH18" s="338"/>
      <c r="CI18" s="345" t="s">
        <v>6</v>
      </c>
      <c r="CJ18" s="346"/>
      <c r="CK18" s="346"/>
      <c r="CL18" s="347"/>
      <c r="CM18" s="354" t="s">
        <v>7</v>
      </c>
      <c r="CN18" s="355"/>
      <c r="CO18" s="355"/>
      <c r="CP18" s="356"/>
      <c r="CQ18" s="363" t="s">
        <v>8</v>
      </c>
      <c r="CR18" s="365" t="s">
        <v>9</v>
      </c>
      <c r="CS18" s="365" t="s">
        <v>10</v>
      </c>
      <c r="CT18" s="363" t="s">
        <v>11</v>
      </c>
      <c r="CU18" s="365" t="s">
        <v>12</v>
      </c>
      <c r="CV18" s="365" t="s">
        <v>13</v>
      </c>
      <c r="CW18" s="369" t="s">
        <v>14</v>
      </c>
      <c r="CX18" s="369" t="s">
        <v>15</v>
      </c>
    </row>
    <row r="19" spans="1:109" ht="15.75" thickBot="1" x14ac:dyDescent="0.3">
      <c r="A19" s="264"/>
      <c r="B19" s="265"/>
      <c r="C19" s="269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1"/>
      <c r="AJ19" s="257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9"/>
      <c r="BB19" s="296"/>
      <c r="BC19" s="297"/>
      <c r="BD19" s="297"/>
      <c r="BE19" s="297"/>
      <c r="BF19" s="297"/>
      <c r="BG19" s="297"/>
      <c r="BH19" s="297"/>
      <c r="BI19" s="297"/>
      <c r="BJ19" s="297"/>
      <c r="BK19" s="297"/>
      <c r="BL19" s="297"/>
      <c r="BM19" s="297"/>
      <c r="BN19" s="297"/>
      <c r="BO19" s="297"/>
      <c r="BP19" s="297"/>
      <c r="BQ19" s="297"/>
      <c r="BR19" s="297"/>
      <c r="BS19" s="297"/>
      <c r="BT19" s="298"/>
      <c r="BU19" s="303"/>
      <c r="BV19" s="308"/>
      <c r="BW19" s="309"/>
      <c r="BX19" s="309"/>
      <c r="BY19" s="309"/>
      <c r="BZ19" s="310"/>
      <c r="CA19" s="339"/>
      <c r="CB19" s="340"/>
      <c r="CC19" s="340"/>
      <c r="CD19" s="340"/>
      <c r="CE19" s="340"/>
      <c r="CF19" s="340"/>
      <c r="CG19" s="340"/>
      <c r="CH19" s="341"/>
      <c r="CI19" s="348"/>
      <c r="CJ19" s="349"/>
      <c r="CK19" s="349"/>
      <c r="CL19" s="350"/>
      <c r="CM19" s="357"/>
      <c r="CN19" s="358"/>
      <c r="CO19" s="358"/>
      <c r="CP19" s="359"/>
      <c r="CQ19" s="363"/>
      <c r="CR19" s="365"/>
      <c r="CS19" s="365"/>
      <c r="CT19" s="363"/>
      <c r="CU19" s="365"/>
      <c r="CV19" s="365"/>
      <c r="CW19" s="370"/>
      <c r="CX19" s="370"/>
    </row>
    <row r="20" spans="1:109" ht="24" thickBot="1" x14ac:dyDescent="0.3">
      <c r="A20" s="264" t="s">
        <v>112</v>
      </c>
      <c r="B20" s="265"/>
      <c r="C20" s="316" t="s">
        <v>17</v>
      </c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7" t="s">
        <v>18</v>
      </c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  <c r="AH20" s="319"/>
      <c r="AI20" s="320" t="s">
        <v>19</v>
      </c>
      <c r="AJ20" s="254" t="s">
        <v>20</v>
      </c>
      <c r="AK20" s="255"/>
      <c r="AL20" s="255"/>
      <c r="AM20" s="255"/>
      <c r="AN20" s="255"/>
      <c r="AO20" s="256"/>
      <c r="AP20" s="254" t="s">
        <v>21</v>
      </c>
      <c r="AQ20" s="255"/>
      <c r="AR20" s="255"/>
      <c r="AS20" s="255"/>
      <c r="AT20" s="255"/>
      <c r="AU20" s="256"/>
      <c r="AV20" s="254" t="s">
        <v>22</v>
      </c>
      <c r="AW20" s="255"/>
      <c r="AX20" s="255"/>
      <c r="AY20" s="255"/>
      <c r="AZ20" s="255"/>
      <c r="BA20" s="256"/>
      <c r="BB20" s="296"/>
      <c r="BC20" s="297"/>
      <c r="BD20" s="297"/>
      <c r="BE20" s="297"/>
      <c r="BF20" s="297"/>
      <c r="BG20" s="297"/>
      <c r="BH20" s="297"/>
      <c r="BI20" s="297"/>
      <c r="BJ20" s="297"/>
      <c r="BK20" s="297"/>
      <c r="BL20" s="297"/>
      <c r="BM20" s="297"/>
      <c r="BN20" s="297"/>
      <c r="BO20" s="297"/>
      <c r="BP20" s="297"/>
      <c r="BQ20" s="297"/>
      <c r="BR20" s="297"/>
      <c r="BS20" s="297"/>
      <c r="BT20" s="298"/>
      <c r="BU20" s="303"/>
      <c r="BV20" s="308"/>
      <c r="BW20" s="309"/>
      <c r="BX20" s="309"/>
      <c r="BY20" s="309"/>
      <c r="BZ20" s="310"/>
      <c r="CA20" s="339"/>
      <c r="CB20" s="340"/>
      <c r="CC20" s="340"/>
      <c r="CD20" s="340"/>
      <c r="CE20" s="340"/>
      <c r="CF20" s="340"/>
      <c r="CG20" s="340"/>
      <c r="CH20" s="341"/>
      <c r="CI20" s="348"/>
      <c r="CJ20" s="349"/>
      <c r="CK20" s="349"/>
      <c r="CL20" s="350"/>
      <c r="CM20" s="357"/>
      <c r="CN20" s="358"/>
      <c r="CO20" s="358"/>
      <c r="CP20" s="359"/>
      <c r="CQ20" s="363"/>
      <c r="CR20" s="365"/>
      <c r="CS20" s="365"/>
      <c r="CT20" s="363"/>
      <c r="CU20" s="365"/>
      <c r="CV20" s="365"/>
      <c r="CW20" s="370"/>
      <c r="CX20" s="370"/>
      <c r="CY20" s="226" t="s">
        <v>117</v>
      </c>
      <c r="DA20" s="1" t="s">
        <v>118</v>
      </c>
      <c r="DB20" s="1" t="s">
        <v>119</v>
      </c>
      <c r="DC20" s="1" t="s">
        <v>120</v>
      </c>
      <c r="DD20" s="1" t="s">
        <v>121</v>
      </c>
      <c r="DE20" s="193"/>
    </row>
    <row r="21" spans="1:109" ht="15.75" thickBot="1" x14ac:dyDescent="0.3">
      <c r="A21" s="314"/>
      <c r="B21" s="315"/>
      <c r="C21" s="322" t="s">
        <v>23</v>
      </c>
      <c r="D21" s="322"/>
      <c r="E21" s="322"/>
      <c r="F21" s="322"/>
      <c r="G21" s="322"/>
      <c r="H21" s="322"/>
      <c r="I21" s="323"/>
      <c r="J21" s="323"/>
      <c r="K21" s="324" t="s">
        <v>24</v>
      </c>
      <c r="L21" s="324"/>
      <c r="M21" s="324"/>
      <c r="N21" s="324"/>
      <c r="O21" s="324"/>
      <c r="P21" s="324"/>
      <c r="Q21" s="324"/>
      <c r="R21" s="324"/>
      <c r="S21" s="325" t="s">
        <v>25</v>
      </c>
      <c r="T21" s="325"/>
      <c r="U21" s="325"/>
      <c r="V21" s="325"/>
      <c r="W21" s="325"/>
      <c r="X21" s="325"/>
      <c r="Y21" s="325"/>
      <c r="Z21" s="325"/>
      <c r="AA21" s="325" t="s">
        <v>26</v>
      </c>
      <c r="AB21" s="325"/>
      <c r="AC21" s="325"/>
      <c r="AD21" s="325"/>
      <c r="AE21" s="325"/>
      <c r="AF21" s="325"/>
      <c r="AG21" s="325"/>
      <c r="AH21" s="325"/>
      <c r="AI21" s="320"/>
      <c r="AJ21" s="257"/>
      <c r="AK21" s="258"/>
      <c r="AL21" s="258"/>
      <c r="AM21" s="258"/>
      <c r="AN21" s="258"/>
      <c r="AO21" s="259"/>
      <c r="AP21" s="257"/>
      <c r="AQ21" s="258"/>
      <c r="AR21" s="258"/>
      <c r="AS21" s="258"/>
      <c r="AT21" s="258"/>
      <c r="AU21" s="259"/>
      <c r="AV21" s="257"/>
      <c r="AW21" s="258"/>
      <c r="AX21" s="258"/>
      <c r="AY21" s="258"/>
      <c r="AZ21" s="258"/>
      <c r="BA21" s="259"/>
      <c r="BB21" s="299"/>
      <c r="BC21" s="300"/>
      <c r="BD21" s="300"/>
      <c r="BE21" s="300"/>
      <c r="BF21" s="300"/>
      <c r="BG21" s="300"/>
      <c r="BH21" s="300"/>
      <c r="BI21" s="300"/>
      <c r="BJ21" s="300"/>
      <c r="BK21" s="300"/>
      <c r="BL21" s="300"/>
      <c r="BM21" s="300"/>
      <c r="BN21" s="300"/>
      <c r="BO21" s="300"/>
      <c r="BP21" s="300"/>
      <c r="BQ21" s="300"/>
      <c r="BR21" s="300"/>
      <c r="BS21" s="300"/>
      <c r="BT21" s="301"/>
      <c r="BU21" s="304"/>
      <c r="BV21" s="311"/>
      <c r="BW21" s="312"/>
      <c r="BX21" s="312"/>
      <c r="BY21" s="312"/>
      <c r="BZ21" s="313"/>
      <c r="CA21" s="342"/>
      <c r="CB21" s="343"/>
      <c r="CC21" s="343"/>
      <c r="CD21" s="343"/>
      <c r="CE21" s="343"/>
      <c r="CF21" s="343"/>
      <c r="CG21" s="343"/>
      <c r="CH21" s="344"/>
      <c r="CI21" s="351"/>
      <c r="CJ21" s="352"/>
      <c r="CK21" s="352"/>
      <c r="CL21" s="353"/>
      <c r="CM21" s="360"/>
      <c r="CN21" s="361"/>
      <c r="CO21" s="361"/>
      <c r="CP21" s="362"/>
      <c r="CQ21" s="363"/>
      <c r="CR21" s="365"/>
      <c r="CS21" s="365"/>
      <c r="CT21" s="363"/>
      <c r="CU21" s="365"/>
      <c r="CV21" s="365"/>
      <c r="CW21" s="370"/>
      <c r="CX21" s="370"/>
      <c r="DA21" s="1"/>
      <c r="DB21" s="1"/>
      <c r="DC21" s="1"/>
      <c r="DD21" s="1"/>
      <c r="DE21" s="193"/>
    </row>
    <row r="22" spans="1:109" ht="15.75" thickBot="1" x14ac:dyDescent="0.3">
      <c r="A22" s="328" t="s">
        <v>27</v>
      </c>
      <c r="B22" s="330" t="s">
        <v>28</v>
      </c>
      <c r="C22" s="332" t="s">
        <v>29</v>
      </c>
      <c r="D22" s="332" t="s">
        <v>30</v>
      </c>
      <c r="E22" s="272" t="s">
        <v>31</v>
      </c>
      <c r="F22" s="274" t="s">
        <v>32</v>
      </c>
      <c r="G22" s="274"/>
      <c r="H22" s="274"/>
      <c r="I22" s="326" t="s">
        <v>33</v>
      </c>
      <c r="J22" s="277" t="s">
        <v>34</v>
      </c>
      <c r="K22" s="279" t="s">
        <v>29</v>
      </c>
      <c r="L22" s="279" t="s">
        <v>30</v>
      </c>
      <c r="M22" s="281" t="s">
        <v>35</v>
      </c>
      <c r="N22" s="286" t="s">
        <v>32</v>
      </c>
      <c r="O22" s="287"/>
      <c r="P22" s="288"/>
      <c r="Q22" s="275" t="s">
        <v>33</v>
      </c>
      <c r="R22" s="277" t="s">
        <v>34</v>
      </c>
      <c r="S22" s="279" t="s">
        <v>29</v>
      </c>
      <c r="T22" s="279" t="s">
        <v>30</v>
      </c>
      <c r="U22" s="281" t="s">
        <v>36</v>
      </c>
      <c r="V22" s="286" t="s">
        <v>32</v>
      </c>
      <c r="W22" s="287"/>
      <c r="X22" s="288"/>
      <c r="Y22" s="275" t="s">
        <v>33</v>
      </c>
      <c r="Z22" s="277" t="s">
        <v>34</v>
      </c>
      <c r="AA22" s="279" t="s">
        <v>29</v>
      </c>
      <c r="AB22" s="279" t="s">
        <v>30</v>
      </c>
      <c r="AC22" s="281" t="s">
        <v>37</v>
      </c>
      <c r="AD22" s="283" t="s">
        <v>32</v>
      </c>
      <c r="AE22" s="284"/>
      <c r="AF22" s="285"/>
      <c r="AG22" s="275" t="s">
        <v>33</v>
      </c>
      <c r="AH22" s="277" t="s">
        <v>34</v>
      </c>
      <c r="AI22" s="320"/>
      <c r="AJ22" s="291" t="s">
        <v>38</v>
      </c>
      <c r="AK22" s="292"/>
      <c r="AL22" s="291" t="s">
        <v>39</v>
      </c>
      <c r="AM22" s="292"/>
      <c r="AN22" s="289" t="s">
        <v>40</v>
      </c>
      <c r="AO22" s="290"/>
      <c r="AP22" s="291" t="s">
        <v>38</v>
      </c>
      <c r="AQ22" s="292"/>
      <c r="AR22" s="291" t="s">
        <v>39</v>
      </c>
      <c r="AS22" s="292"/>
      <c r="AT22" s="289" t="s">
        <v>34</v>
      </c>
      <c r="AU22" s="290"/>
      <c r="AV22" s="291" t="s">
        <v>38</v>
      </c>
      <c r="AW22" s="292"/>
      <c r="AX22" s="291" t="s">
        <v>39</v>
      </c>
      <c r="AY22" s="292"/>
      <c r="AZ22" s="289" t="s">
        <v>40</v>
      </c>
      <c r="BA22" s="290"/>
      <c r="BB22" s="376" t="s">
        <v>38</v>
      </c>
      <c r="BC22" s="376"/>
      <c r="BD22" s="376" t="s">
        <v>39</v>
      </c>
      <c r="BE22" s="376"/>
      <c r="BF22" s="376" t="s">
        <v>41</v>
      </c>
      <c r="BG22" s="376"/>
      <c r="BH22" s="376" t="s">
        <v>42</v>
      </c>
      <c r="BI22" s="376"/>
      <c r="BJ22" s="376" t="s">
        <v>43</v>
      </c>
      <c r="BK22" s="376"/>
      <c r="BL22" s="376" t="s">
        <v>44</v>
      </c>
      <c r="BM22" s="376"/>
      <c r="BN22" s="376" t="s">
        <v>45</v>
      </c>
      <c r="BO22" s="376"/>
      <c r="BP22" s="376" t="s">
        <v>46</v>
      </c>
      <c r="BQ22" s="376"/>
      <c r="BR22" s="277" t="s">
        <v>47</v>
      </c>
      <c r="BS22" s="277"/>
      <c r="BT22" s="277"/>
      <c r="BU22" s="302" t="s">
        <v>48</v>
      </c>
      <c r="BV22" s="377" t="s">
        <v>49</v>
      </c>
      <c r="BW22" s="377" t="s">
        <v>50</v>
      </c>
      <c r="BX22" s="377" t="s">
        <v>51</v>
      </c>
      <c r="BY22" s="280" t="s">
        <v>52</v>
      </c>
      <c r="BZ22" s="280" t="s">
        <v>53</v>
      </c>
      <c r="CA22" s="372" t="s">
        <v>54</v>
      </c>
      <c r="CB22" s="373"/>
      <c r="CC22" s="372" t="s">
        <v>55</v>
      </c>
      <c r="CD22" s="373"/>
      <c r="CE22" s="372" t="s">
        <v>56</v>
      </c>
      <c r="CF22" s="373"/>
      <c r="CG22" s="374" t="s">
        <v>34</v>
      </c>
      <c r="CH22" s="375"/>
      <c r="CI22" s="367" t="s">
        <v>57</v>
      </c>
      <c r="CJ22" s="367" t="s">
        <v>58</v>
      </c>
      <c r="CK22" s="367" t="s">
        <v>59</v>
      </c>
      <c r="CL22" s="367" t="s">
        <v>60</v>
      </c>
      <c r="CM22" s="367" t="s">
        <v>61</v>
      </c>
      <c r="CN22" s="367" t="s">
        <v>62</v>
      </c>
      <c r="CO22" s="367" t="s">
        <v>63</v>
      </c>
      <c r="CP22" s="367" t="s">
        <v>64</v>
      </c>
      <c r="CQ22" s="363"/>
      <c r="CR22" s="365"/>
      <c r="CS22" s="365"/>
      <c r="CT22" s="363"/>
      <c r="CU22" s="365"/>
      <c r="CV22" s="365"/>
      <c r="CW22" s="370"/>
      <c r="CX22" s="370"/>
      <c r="DA22" s="1"/>
      <c r="DB22" s="1"/>
      <c r="DC22" s="1"/>
      <c r="DD22" s="1"/>
      <c r="DE22" s="193"/>
    </row>
    <row r="23" spans="1:109" ht="38.25" x14ac:dyDescent="0.25">
      <c r="A23" s="329"/>
      <c r="B23" s="331"/>
      <c r="C23" s="333"/>
      <c r="D23" s="333"/>
      <c r="E23" s="273"/>
      <c r="F23" s="224" t="s">
        <v>65</v>
      </c>
      <c r="G23" s="224" t="s">
        <v>66</v>
      </c>
      <c r="H23" s="224" t="s">
        <v>67</v>
      </c>
      <c r="I23" s="327"/>
      <c r="J23" s="278"/>
      <c r="K23" s="280"/>
      <c r="L23" s="280"/>
      <c r="M23" s="282"/>
      <c r="N23" s="222" t="s">
        <v>68</v>
      </c>
      <c r="O23" s="222" t="s">
        <v>66</v>
      </c>
      <c r="P23" s="222" t="s">
        <v>69</v>
      </c>
      <c r="Q23" s="276"/>
      <c r="R23" s="278"/>
      <c r="S23" s="280"/>
      <c r="T23" s="280"/>
      <c r="U23" s="282"/>
      <c r="V23" s="222" t="s">
        <v>68</v>
      </c>
      <c r="W23" s="222" t="s">
        <v>70</v>
      </c>
      <c r="X23" s="222" t="s">
        <v>71</v>
      </c>
      <c r="Y23" s="276"/>
      <c r="Z23" s="278"/>
      <c r="AA23" s="280"/>
      <c r="AB23" s="280"/>
      <c r="AC23" s="282"/>
      <c r="AD23" s="222" t="s">
        <v>68</v>
      </c>
      <c r="AE23" s="222" t="s">
        <v>66</v>
      </c>
      <c r="AF23" s="222" t="s">
        <v>71</v>
      </c>
      <c r="AG23" s="276"/>
      <c r="AH23" s="278"/>
      <c r="AI23" s="321"/>
      <c r="AJ23" s="219" t="s">
        <v>72</v>
      </c>
      <c r="AK23" s="219" t="s">
        <v>73</v>
      </c>
      <c r="AL23" s="219" t="s">
        <v>72</v>
      </c>
      <c r="AM23" s="219" t="s">
        <v>73</v>
      </c>
      <c r="AN23" s="221" t="s">
        <v>72</v>
      </c>
      <c r="AO23" s="221" t="s">
        <v>74</v>
      </c>
      <c r="AP23" s="219" t="s">
        <v>72</v>
      </c>
      <c r="AQ23" s="219" t="s">
        <v>73</v>
      </c>
      <c r="AR23" s="219" t="s">
        <v>72</v>
      </c>
      <c r="AS23" s="219" t="s">
        <v>73</v>
      </c>
      <c r="AT23" s="221" t="s">
        <v>72</v>
      </c>
      <c r="AU23" s="221" t="s">
        <v>74</v>
      </c>
      <c r="AV23" s="219" t="s">
        <v>72</v>
      </c>
      <c r="AW23" s="219" t="s">
        <v>73</v>
      </c>
      <c r="AX23" s="219" t="s">
        <v>72</v>
      </c>
      <c r="AY23" s="219" t="s">
        <v>73</v>
      </c>
      <c r="AZ23" s="221" t="s">
        <v>72</v>
      </c>
      <c r="BA23" s="221" t="s">
        <v>74</v>
      </c>
      <c r="BB23" s="219" t="s">
        <v>72</v>
      </c>
      <c r="BC23" s="219" t="s">
        <v>73</v>
      </c>
      <c r="BD23" s="219" t="s">
        <v>72</v>
      </c>
      <c r="BE23" s="219" t="s">
        <v>73</v>
      </c>
      <c r="BF23" s="219" t="s">
        <v>72</v>
      </c>
      <c r="BG23" s="219" t="s">
        <v>73</v>
      </c>
      <c r="BH23" s="219" t="s">
        <v>72</v>
      </c>
      <c r="BI23" s="219" t="s">
        <v>73</v>
      </c>
      <c r="BJ23" s="219" t="s">
        <v>72</v>
      </c>
      <c r="BK23" s="219" t="s">
        <v>73</v>
      </c>
      <c r="BL23" s="219" t="s">
        <v>72</v>
      </c>
      <c r="BM23" s="219" t="s">
        <v>73</v>
      </c>
      <c r="BN23" s="219" t="s">
        <v>72</v>
      </c>
      <c r="BO23" s="219" t="s">
        <v>73</v>
      </c>
      <c r="BP23" s="219" t="s">
        <v>72</v>
      </c>
      <c r="BQ23" s="219" t="s">
        <v>73</v>
      </c>
      <c r="BR23" s="221" t="s">
        <v>72</v>
      </c>
      <c r="BS23" s="221" t="s">
        <v>73</v>
      </c>
      <c r="BT23" s="221" t="s">
        <v>34</v>
      </c>
      <c r="BU23" s="303"/>
      <c r="BV23" s="378"/>
      <c r="BW23" s="378"/>
      <c r="BX23" s="378"/>
      <c r="BY23" s="371"/>
      <c r="BZ23" s="371"/>
      <c r="CA23" s="225" t="s">
        <v>75</v>
      </c>
      <c r="CB23" s="225" t="s">
        <v>76</v>
      </c>
      <c r="CC23" s="225" t="s">
        <v>75</v>
      </c>
      <c r="CD23" s="225" t="s">
        <v>76</v>
      </c>
      <c r="CE23" s="225" t="s">
        <v>75</v>
      </c>
      <c r="CF23" s="225" t="s">
        <v>76</v>
      </c>
      <c r="CG23" s="7" t="s">
        <v>75</v>
      </c>
      <c r="CH23" s="7" t="s">
        <v>76</v>
      </c>
      <c r="CI23" s="368"/>
      <c r="CJ23" s="368"/>
      <c r="CK23" s="368"/>
      <c r="CL23" s="368"/>
      <c r="CM23" s="368"/>
      <c r="CN23" s="368"/>
      <c r="CO23" s="368"/>
      <c r="CP23" s="368"/>
      <c r="CQ23" s="364"/>
      <c r="CR23" s="366"/>
      <c r="CS23" s="366"/>
      <c r="CT23" s="364"/>
      <c r="CU23" s="366"/>
      <c r="CV23" s="366"/>
      <c r="CW23" s="370"/>
      <c r="CX23" s="370"/>
      <c r="DA23" s="1"/>
      <c r="DB23" s="1"/>
      <c r="DC23" s="1"/>
      <c r="DD23" s="1"/>
      <c r="DE23" s="193"/>
    </row>
    <row r="24" spans="1:109" x14ac:dyDescent="0.25">
      <c r="A24" s="155" t="s">
        <v>85</v>
      </c>
      <c r="B24" s="171">
        <v>4109272</v>
      </c>
      <c r="C24" s="175">
        <v>495</v>
      </c>
      <c r="D24" s="175">
        <v>51</v>
      </c>
      <c r="E24" s="3">
        <f>SUM(C24:D24)</f>
        <v>546</v>
      </c>
      <c r="F24" s="175">
        <v>3</v>
      </c>
      <c r="G24" s="175">
        <v>1</v>
      </c>
      <c r="H24" s="175">
        <v>4</v>
      </c>
      <c r="I24" s="175">
        <v>0</v>
      </c>
      <c r="J24" s="2">
        <f>SUM(E24:I24)</f>
        <v>554</v>
      </c>
      <c r="K24" s="150">
        <v>447</v>
      </c>
      <c r="L24" s="150">
        <v>23</v>
      </c>
      <c r="M24" s="2">
        <f>SUM(K24:L24)</f>
        <v>470</v>
      </c>
      <c r="N24" s="175">
        <v>0</v>
      </c>
      <c r="O24" s="175">
        <v>0</v>
      </c>
      <c r="P24" s="175">
        <v>7</v>
      </c>
      <c r="Q24" s="175">
        <v>2</v>
      </c>
      <c r="R24" s="2">
        <f>SUM(M24:Q24)</f>
        <v>479</v>
      </c>
      <c r="S24" s="175">
        <v>4</v>
      </c>
      <c r="T24" s="175">
        <v>1</v>
      </c>
      <c r="U24" s="2">
        <f>SUM(S24:T24)</f>
        <v>5</v>
      </c>
      <c r="V24" s="175">
        <v>0</v>
      </c>
      <c r="W24" s="175">
        <v>0</v>
      </c>
      <c r="X24" s="175">
        <v>0</v>
      </c>
      <c r="Y24" s="175">
        <v>0</v>
      </c>
      <c r="Z24" s="2">
        <f>SUM(U24:Y24)</f>
        <v>5</v>
      </c>
      <c r="AA24" s="175">
        <v>331</v>
      </c>
      <c r="AB24" s="175">
        <v>1</v>
      </c>
      <c r="AC24" s="2">
        <f>SUM(AA24:AB24)</f>
        <v>332</v>
      </c>
      <c r="AD24" s="175">
        <v>0</v>
      </c>
      <c r="AE24" s="175">
        <v>0</v>
      </c>
      <c r="AF24" s="175">
        <v>4</v>
      </c>
      <c r="AG24" s="175">
        <v>0</v>
      </c>
      <c r="AH24" s="2">
        <f>SUM(AC24:AG24)</f>
        <v>336</v>
      </c>
      <c r="AI24" s="2">
        <f>SUM(J24,R24,Z24,AH24)</f>
        <v>1374</v>
      </c>
      <c r="AJ24" s="175">
        <v>0</v>
      </c>
      <c r="AK24" s="175">
        <v>0</v>
      </c>
      <c r="AL24" s="175">
        <v>2</v>
      </c>
      <c r="AM24" s="175">
        <v>12</v>
      </c>
      <c r="AN24" s="2">
        <f>AJ24+AL24</f>
        <v>2</v>
      </c>
      <c r="AO24" s="2">
        <f>AK24+AM24</f>
        <v>12</v>
      </c>
      <c r="AP24" s="175">
        <v>8</v>
      </c>
      <c r="AQ24" s="175">
        <v>6</v>
      </c>
      <c r="AR24" s="175">
        <v>12</v>
      </c>
      <c r="AS24" s="175">
        <v>22</v>
      </c>
      <c r="AT24" s="2">
        <f>AP24+AR24</f>
        <v>20</v>
      </c>
      <c r="AU24" s="2">
        <f>AQ24+AS24</f>
        <v>28</v>
      </c>
      <c r="AV24" s="175">
        <v>4</v>
      </c>
      <c r="AW24" s="175">
        <v>1</v>
      </c>
      <c r="AX24" s="175">
        <v>10</v>
      </c>
      <c r="AY24" s="175">
        <v>11</v>
      </c>
      <c r="AZ24" s="2">
        <f t="shared" ref="AZ24:BA32" si="33">AV24+AX24</f>
        <v>14</v>
      </c>
      <c r="BA24" s="2">
        <f t="shared" si="33"/>
        <v>12</v>
      </c>
      <c r="BB24" s="175">
        <v>12</v>
      </c>
      <c r="BC24" s="175">
        <v>7</v>
      </c>
      <c r="BD24" s="175">
        <v>25</v>
      </c>
      <c r="BE24" s="175">
        <v>46</v>
      </c>
      <c r="BF24" s="175">
        <v>135</v>
      </c>
      <c r="BG24" s="175">
        <v>149</v>
      </c>
      <c r="BH24" s="175">
        <v>112</v>
      </c>
      <c r="BI24" s="175">
        <v>124</v>
      </c>
      <c r="BJ24" s="175">
        <v>78</v>
      </c>
      <c r="BK24" s="175">
        <v>71</v>
      </c>
      <c r="BL24" s="175">
        <v>94</v>
      </c>
      <c r="BM24" s="175">
        <v>77</v>
      </c>
      <c r="BN24" s="175">
        <v>112</v>
      </c>
      <c r="BO24" s="175">
        <v>87</v>
      </c>
      <c r="BP24" s="175">
        <v>132</v>
      </c>
      <c r="BQ24" s="175">
        <v>92</v>
      </c>
      <c r="BR24" s="2">
        <f>BB24+BD24+BF24+BH24+BJ24+BL24+BN24+BP24</f>
        <v>700</v>
      </c>
      <c r="BS24" s="2">
        <f>BC24+BE24+BG24+BI24+BK24+BM24+BO24+BQ24</f>
        <v>653</v>
      </c>
      <c r="BT24" s="2">
        <f>SUM(BR24:BS24)</f>
        <v>1353</v>
      </c>
      <c r="BU24" s="2">
        <f t="shared" ref="BU24:BU30" si="34">M24+U24+AC24+E24</f>
        <v>1353</v>
      </c>
      <c r="BV24" s="175">
        <v>347021</v>
      </c>
      <c r="BW24" s="175">
        <v>5524</v>
      </c>
      <c r="BX24" s="175">
        <v>6526</v>
      </c>
      <c r="BY24" s="175">
        <v>594</v>
      </c>
      <c r="BZ24" s="175">
        <v>367</v>
      </c>
      <c r="CA24" s="175">
        <v>216</v>
      </c>
      <c r="CB24" s="175">
        <v>2</v>
      </c>
      <c r="CC24" s="175">
        <v>21</v>
      </c>
      <c r="CD24" s="175">
        <v>0</v>
      </c>
      <c r="CE24" s="175">
        <v>5</v>
      </c>
      <c r="CF24" s="175">
        <v>1</v>
      </c>
      <c r="CG24" s="2">
        <f>CA24+CC24+CE24</f>
        <v>242</v>
      </c>
      <c r="CH24" s="2">
        <f t="shared" ref="CH24:CH32" si="35">CB24+CD24+CF24</f>
        <v>3</v>
      </c>
      <c r="CI24" s="175">
        <v>0</v>
      </c>
      <c r="CJ24" s="175">
        <v>0</v>
      </c>
      <c r="CK24" s="175">
        <v>0</v>
      </c>
      <c r="CL24" s="175">
        <v>0</v>
      </c>
      <c r="CM24" s="175">
        <v>3956</v>
      </c>
      <c r="CN24" s="175">
        <v>7221</v>
      </c>
      <c r="CO24" s="175">
        <v>121</v>
      </c>
      <c r="CP24" s="175">
        <v>7</v>
      </c>
      <c r="CQ24" s="178">
        <f t="shared" ref="CQ24:CQ32" si="36">(E24+M24+U24+AC24)/((B24*0.00268)/4)</f>
        <v>0.4914259715771131</v>
      </c>
      <c r="CR24" s="179">
        <f t="shared" ref="CR24:CR32" si="37">(((E24+U24)*4)/B24)*100000</f>
        <v>53.634804413044449</v>
      </c>
      <c r="CS24" s="179">
        <f t="shared" ref="CS24:CS32" si="38">((BU24*4)/B24)*100000</f>
        <v>131.70216038266631</v>
      </c>
      <c r="CT24" s="178">
        <f t="shared" ref="CT24:CT32" si="39">J24/(J24+R24)</f>
        <v>0.53630203291384315</v>
      </c>
      <c r="CU24" s="178">
        <f t="shared" ref="CU24:CU32" si="40">(AI24-AA24-S24-K24-C24)/AI24</f>
        <v>7.0596797671033482E-2</v>
      </c>
      <c r="CV24" s="178">
        <f t="shared" ref="CV24:CV32" si="41">BY24/BX24</f>
        <v>9.1020533251608943E-2</v>
      </c>
      <c r="CW24" s="178">
        <f t="shared" ref="CW24:CW32" si="42">(AN24+AO24+AT24+AU24+AZ24+BA24)/AI24</f>
        <v>6.4046579330422126E-2</v>
      </c>
      <c r="CX24" s="180">
        <f t="shared" ref="CX24:CX32" si="43">100%-CW24</f>
        <v>0.93595342066957787</v>
      </c>
      <c r="CY24" s="189">
        <f>BZ24/BU24</f>
        <v>0.2712490761271249</v>
      </c>
      <c r="DA24" s="192">
        <f t="shared" ref="DA24:DA32" si="44">CP24/(J24*2)</f>
        <v>6.3176895306859202E-3</v>
      </c>
      <c r="DB24" s="192">
        <f t="shared" ref="DB24:DB32" si="45">CN24/(J24*5)</f>
        <v>2.6068592057761735</v>
      </c>
      <c r="DC24" s="192">
        <f t="shared" ref="DC24:DC32" si="46">CG24/AI24</f>
        <v>0.17612809315866085</v>
      </c>
      <c r="DD24" s="192">
        <f t="shared" ref="DD24:DD32" si="47">CI24/AI24</f>
        <v>0</v>
      </c>
      <c r="DE24" s="194"/>
    </row>
    <row r="25" spans="1:109" x14ac:dyDescent="0.25">
      <c r="A25" s="155" t="s">
        <v>78</v>
      </c>
      <c r="B25" s="169">
        <v>12344408</v>
      </c>
      <c r="C25" s="175">
        <v>938</v>
      </c>
      <c r="D25" s="175">
        <v>29</v>
      </c>
      <c r="E25" s="3">
        <f t="shared" ref="E25:E32" si="48">SUM(C25:D25)</f>
        <v>967</v>
      </c>
      <c r="F25" s="175">
        <v>5</v>
      </c>
      <c r="G25" s="175">
        <v>3</v>
      </c>
      <c r="H25" s="175">
        <v>28</v>
      </c>
      <c r="I25" s="175">
        <v>0</v>
      </c>
      <c r="J25" s="2">
        <f t="shared" ref="J25:J32" si="49">SUM(E25:I25)</f>
        <v>1003</v>
      </c>
      <c r="K25" s="151">
        <v>864</v>
      </c>
      <c r="L25" s="151">
        <v>8</v>
      </c>
      <c r="M25" s="2">
        <f t="shared" ref="M25:M32" si="50">SUM(K25:L25)</f>
        <v>872</v>
      </c>
      <c r="N25" s="175">
        <v>0</v>
      </c>
      <c r="O25" s="175">
        <v>0</v>
      </c>
      <c r="P25" s="175">
        <v>7</v>
      </c>
      <c r="Q25" s="175">
        <v>2</v>
      </c>
      <c r="R25" s="2">
        <f t="shared" ref="R25:R32" si="51">SUM(M25:Q25)</f>
        <v>881</v>
      </c>
      <c r="S25" s="175">
        <v>1</v>
      </c>
      <c r="T25" s="175">
        <v>0</v>
      </c>
      <c r="U25" s="2">
        <f t="shared" ref="U25:U32" si="52">SUM(S25:T25)</f>
        <v>1</v>
      </c>
      <c r="V25" s="175">
        <v>0</v>
      </c>
      <c r="W25" s="175">
        <v>0</v>
      </c>
      <c r="X25" s="175">
        <v>0</v>
      </c>
      <c r="Y25" s="175">
        <v>0</v>
      </c>
      <c r="Z25" s="2">
        <f t="shared" ref="Z25:Z32" si="53">SUM(U25:Y25)</f>
        <v>1</v>
      </c>
      <c r="AA25" s="175">
        <v>699</v>
      </c>
      <c r="AB25" s="175">
        <v>6</v>
      </c>
      <c r="AC25" s="2">
        <f t="shared" ref="AC25:AC32" si="54">SUM(AA25:AB25)</f>
        <v>705</v>
      </c>
      <c r="AD25" s="175">
        <v>0</v>
      </c>
      <c r="AE25" s="175">
        <v>1</v>
      </c>
      <c r="AF25" s="175">
        <v>0</v>
      </c>
      <c r="AG25" s="175">
        <v>0</v>
      </c>
      <c r="AH25" s="2">
        <f t="shared" ref="AH25:AH32" si="55">SUM(AC25:AG25)</f>
        <v>706</v>
      </c>
      <c r="AI25" s="2">
        <f t="shared" ref="AI25:AI32" si="56">SUM(J25,R25,Z25,AH25)</f>
        <v>2591</v>
      </c>
      <c r="AJ25" s="175">
        <v>0</v>
      </c>
      <c r="AK25" s="175">
        <v>0</v>
      </c>
      <c r="AL25" s="175">
        <v>5</v>
      </c>
      <c r="AM25" s="175">
        <v>10</v>
      </c>
      <c r="AN25" s="2">
        <f t="shared" ref="AN25:AO32" si="57">AJ25+AL25</f>
        <v>5</v>
      </c>
      <c r="AO25" s="2">
        <f t="shared" si="57"/>
        <v>10</v>
      </c>
      <c r="AP25" s="175">
        <v>75</v>
      </c>
      <c r="AQ25" s="175">
        <v>62</v>
      </c>
      <c r="AR25" s="175">
        <v>43</v>
      </c>
      <c r="AS25" s="175">
        <v>59</v>
      </c>
      <c r="AT25" s="2">
        <f t="shared" ref="AT25:AU32" si="58">AP25+AR25</f>
        <v>118</v>
      </c>
      <c r="AU25" s="2">
        <f t="shared" si="58"/>
        <v>121</v>
      </c>
      <c r="AV25" s="175">
        <v>44</v>
      </c>
      <c r="AW25" s="175">
        <v>32</v>
      </c>
      <c r="AX25" s="175">
        <v>52</v>
      </c>
      <c r="AY25" s="175">
        <v>50</v>
      </c>
      <c r="AZ25" s="2">
        <f t="shared" si="33"/>
        <v>96</v>
      </c>
      <c r="BA25" s="2">
        <f t="shared" si="33"/>
        <v>82</v>
      </c>
      <c r="BB25" s="175">
        <v>119</v>
      </c>
      <c r="BC25" s="175">
        <v>96</v>
      </c>
      <c r="BD25" s="175">
        <v>101</v>
      </c>
      <c r="BE25" s="175">
        <v>122</v>
      </c>
      <c r="BF25" s="175">
        <v>213</v>
      </c>
      <c r="BG25" s="175">
        <v>255</v>
      </c>
      <c r="BH25" s="175">
        <v>177</v>
      </c>
      <c r="BI25" s="175">
        <v>229</v>
      </c>
      <c r="BJ25" s="175">
        <v>133</v>
      </c>
      <c r="BK25" s="175">
        <v>144</v>
      </c>
      <c r="BL25" s="175">
        <v>139</v>
      </c>
      <c r="BM25" s="175">
        <v>152</v>
      </c>
      <c r="BN25" s="175">
        <v>151</v>
      </c>
      <c r="BO25" s="175">
        <v>193</v>
      </c>
      <c r="BP25" s="175">
        <v>180</v>
      </c>
      <c r="BQ25" s="175">
        <v>141</v>
      </c>
      <c r="BR25" s="2">
        <f t="shared" ref="BR25:BS32" si="59">BB25+BD25+BF25+BH25+BJ25+BL25+BN25+BP25</f>
        <v>1213</v>
      </c>
      <c r="BS25" s="2">
        <f t="shared" si="59"/>
        <v>1332</v>
      </c>
      <c r="BT25" s="2">
        <f t="shared" ref="BT25:BT32" si="60">SUM(BR25:BS25)</f>
        <v>2545</v>
      </c>
      <c r="BU25" s="2">
        <f t="shared" si="34"/>
        <v>2545</v>
      </c>
      <c r="BV25" s="175">
        <v>599617</v>
      </c>
      <c r="BW25" s="175">
        <v>18912</v>
      </c>
      <c r="BX25" s="175">
        <v>8331</v>
      </c>
      <c r="BY25" s="175">
        <v>913</v>
      </c>
      <c r="BZ25" s="175">
        <v>407</v>
      </c>
      <c r="CA25" s="175">
        <v>389</v>
      </c>
      <c r="CB25" s="175">
        <v>2</v>
      </c>
      <c r="CC25" s="175">
        <v>18</v>
      </c>
      <c r="CD25" s="175">
        <v>0</v>
      </c>
      <c r="CE25" s="175">
        <v>33</v>
      </c>
      <c r="CF25" s="175">
        <v>0</v>
      </c>
      <c r="CG25" s="2">
        <f t="shared" ref="CG25:CG32" si="61">CA25+CC25+CE25</f>
        <v>440</v>
      </c>
      <c r="CH25" s="2">
        <f t="shared" si="35"/>
        <v>2</v>
      </c>
      <c r="CI25" s="175">
        <v>122</v>
      </c>
      <c r="CJ25" s="175">
        <v>5</v>
      </c>
      <c r="CK25" s="175">
        <v>3</v>
      </c>
      <c r="CL25" s="175">
        <v>3</v>
      </c>
      <c r="CM25" s="175">
        <v>381</v>
      </c>
      <c r="CN25" s="175">
        <v>375</v>
      </c>
      <c r="CO25" s="175">
        <v>11</v>
      </c>
      <c r="CP25" s="175">
        <v>0</v>
      </c>
      <c r="CQ25" s="178">
        <f t="shared" si="36"/>
        <v>0.30771078391823786</v>
      </c>
      <c r="CR25" s="179">
        <f t="shared" si="37"/>
        <v>31.366429236622771</v>
      </c>
      <c r="CS25" s="179">
        <f t="shared" si="38"/>
        <v>82.46649009008776</v>
      </c>
      <c r="CT25" s="178">
        <f t="shared" si="39"/>
        <v>0.53237791932059453</v>
      </c>
      <c r="CU25" s="178">
        <f t="shared" si="40"/>
        <v>3.434967194133539E-2</v>
      </c>
      <c r="CV25" s="178">
        <f t="shared" si="41"/>
        <v>0.10959068539190973</v>
      </c>
      <c r="CW25" s="178">
        <f t="shared" si="42"/>
        <v>0.16673099189502122</v>
      </c>
      <c r="CX25" s="180">
        <f t="shared" si="43"/>
        <v>0.83326900810497873</v>
      </c>
      <c r="CY25" s="189">
        <f t="shared" ref="CY25:CY32" si="62">BZ25/BU25</f>
        <v>0.15992141453831041</v>
      </c>
      <c r="DA25" s="192">
        <f t="shared" si="44"/>
        <v>0</v>
      </c>
      <c r="DB25" s="192">
        <f t="shared" si="45"/>
        <v>7.4775672981056834E-2</v>
      </c>
      <c r="DC25" s="192">
        <f t="shared" si="46"/>
        <v>0.16981860285604014</v>
      </c>
      <c r="DD25" s="192">
        <f t="shared" si="47"/>
        <v>4.7086067155538404E-2</v>
      </c>
      <c r="DE25" s="194"/>
    </row>
    <row r="26" spans="1:109" x14ac:dyDescent="0.25">
      <c r="A26" s="155" t="s">
        <v>79</v>
      </c>
      <c r="B26" s="171">
        <v>5001676</v>
      </c>
      <c r="C26" s="175">
        <v>293</v>
      </c>
      <c r="D26" s="175">
        <v>33</v>
      </c>
      <c r="E26" s="3">
        <f t="shared" si="48"/>
        <v>326</v>
      </c>
      <c r="F26" s="175">
        <v>2</v>
      </c>
      <c r="G26" s="175">
        <v>1</v>
      </c>
      <c r="H26" s="175">
        <v>1</v>
      </c>
      <c r="I26" s="175">
        <v>1</v>
      </c>
      <c r="J26" s="2">
        <f t="shared" si="49"/>
        <v>331</v>
      </c>
      <c r="K26" s="150">
        <v>481</v>
      </c>
      <c r="L26" s="150">
        <v>0</v>
      </c>
      <c r="M26" s="2">
        <f t="shared" si="50"/>
        <v>481</v>
      </c>
      <c r="N26" s="175">
        <v>0</v>
      </c>
      <c r="O26" s="175">
        <v>0</v>
      </c>
      <c r="P26" s="175">
        <v>13</v>
      </c>
      <c r="Q26" s="175">
        <v>0</v>
      </c>
      <c r="R26" s="2">
        <f t="shared" si="51"/>
        <v>494</v>
      </c>
      <c r="S26" s="175">
        <v>1</v>
      </c>
      <c r="T26" s="175">
        <v>0</v>
      </c>
      <c r="U26" s="2">
        <f t="shared" si="52"/>
        <v>1</v>
      </c>
      <c r="V26" s="175">
        <v>0</v>
      </c>
      <c r="W26" s="175">
        <v>0</v>
      </c>
      <c r="X26" s="175">
        <v>0</v>
      </c>
      <c r="Y26" s="175">
        <v>0</v>
      </c>
      <c r="Z26" s="2">
        <f t="shared" si="53"/>
        <v>1</v>
      </c>
      <c r="AA26" s="175">
        <v>342</v>
      </c>
      <c r="AB26" s="175">
        <v>3</v>
      </c>
      <c r="AC26" s="2">
        <f t="shared" si="54"/>
        <v>345</v>
      </c>
      <c r="AD26" s="175">
        <v>1</v>
      </c>
      <c r="AE26" s="175">
        <v>0</v>
      </c>
      <c r="AF26" s="175">
        <v>8</v>
      </c>
      <c r="AG26" s="175">
        <v>0</v>
      </c>
      <c r="AH26" s="2">
        <f t="shared" si="55"/>
        <v>354</v>
      </c>
      <c r="AI26" s="2">
        <f t="shared" si="56"/>
        <v>1180</v>
      </c>
      <c r="AJ26" s="175">
        <v>2</v>
      </c>
      <c r="AK26" s="175">
        <v>0</v>
      </c>
      <c r="AL26" s="175">
        <v>3</v>
      </c>
      <c r="AM26" s="175">
        <v>13</v>
      </c>
      <c r="AN26" s="2">
        <f t="shared" si="57"/>
        <v>5</v>
      </c>
      <c r="AO26" s="2">
        <f t="shared" si="57"/>
        <v>13</v>
      </c>
      <c r="AP26" s="175">
        <v>61</v>
      </c>
      <c r="AQ26" s="175">
        <v>37</v>
      </c>
      <c r="AR26" s="175">
        <v>31</v>
      </c>
      <c r="AS26" s="175">
        <v>38</v>
      </c>
      <c r="AT26" s="2">
        <f t="shared" si="58"/>
        <v>92</v>
      </c>
      <c r="AU26" s="2">
        <f t="shared" si="58"/>
        <v>75</v>
      </c>
      <c r="AV26" s="175">
        <v>47</v>
      </c>
      <c r="AW26" s="175">
        <v>49</v>
      </c>
      <c r="AX26" s="175">
        <v>25</v>
      </c>
      <c r="AY26" s="175">
        <v>23</v>
      </c>
      <c r="AZ26" s="2">
        <f t="shared" si="33"/>
        <v>72</v>
      </c>
      <c r="BA26" s="2">
        <f t="shared" si="33"/>
        <v>72</v>
      </c>
      <c r="BB26" s="175">
        <v>109</v>
      </c>
      <c r="BC26" s="175">
        <v>86</v>
      </c>
      <c r="BD26" s="175">
        <v>60</v>
      </c>
      <c r="BE26" s="175">
        <v>74</v>
      </c>
      <c r="BF26" s="175">
        <v>108</v>
      </c>
      <c r="BG26" s="175">
        <v>115</v>
      </c>
      <c r="BH26" s="175">
        <v>90</v>
      </c>
      <c r="BI26" s="175">
        <v>91</v>
      </c>
      <c r="BJ26" s="175">
        <v>55</v>
      </c>
      <c r="BK26" s="175">
        <v>59</v>
      </c>
      <c r="BL26" s="175">
        <v>47</v>
      </c>
      <c r="BM26" s="175">
        <v>46</v>
      </c>
      <c r="BN26" s="175">
        <v>54</v>
      </c>
      <c r="BO26" s="175">
        <v>53</v>
      </c>
      <c r="BP26" s="175">
        <v>64</v>
      </c>
      <c r="BQ26" s="175">
        <v>42</v>
      </c>
      <c r="BR26" s="2">
        <f t="shared" si="59"/>
        <v>587</v>
      </c>
      <c r="BS26" s="2">
        <f t="shared" si="59"/>
        <v>566</v>
      </c>
      <c r="BT26" s="2">
        <f t="shared" si="60"/>
        <v>1153</v>
      </c>
      <c r="BU26" s="2">
        <f t="shared" si="34"/>
        <v>1153</v>
      </c>
      <c r="BV26" s="175">
        <v>50941</v>
      </c>
      <c r="BW26" s="175">
        <v>2605</v>
      </c>
      <c r="BX26" s="175">
        <v>2599</v>
      </c>
      <c r="BY26" s="175">
        <v>306</v>
      </c>
      <c r="BZ26" s="175">
        <v>155</v>
      </c>
      <c r="CA26" s="175">
        <v>120</v>
      </c>
      <c r="CB26" s="175">
        <v>3</v>
      </c>
      <c r="CC26" s="175">
        <v>29</v>
      </c>
      <c r="CD26" s="175">
        <v>0</v>
      </c>
      <c r="CE26" s="175">
        <v>5</v>
      </c>
      <c r="CF26" s="175">
        <v>0</v>
      </c>
      <c r="CG26" s="2">
        <f t="shared" si="61"/>
        <v>154</v>
      </c>
      <c r="CH26" s="2">
        <f t="shared" si="35"/>
        <v>3</v>
      </c>
      <c r="CI26" s="175">
        <v>143</v>
      </c>
      <c r="CJ26" s="175">
        <v>0</v>
      </c>
      <c r="CK26" s="175">
        <v>0</v>
      </c>
      <c r="CL26" s="175">
        <v>0</v>
      </c>
      <c r="CM26" s="175">
        <v>71</v>
      </c>
      <c r="CN26" s="175">
        <v>247</v>
      </c>
      <c r="CO26" s="175">
        <v>10</v>
      </c>
      <c r="CP26" s="175">
        <v>33</v>
      </c>
      <c r="CQ26" s="178">
        <f t="shared" si="36"/>
        <v>0.34406377430046642</v>
      </c>
      <c r="CR26" s="179">
        <f t="shared" si="37"/>
        <v>26.151234106327561</v>
      </c>
      <c r="CS26" s="179">
        <f t="shared" si="38"/>
        <v>92.209091512524992</v>
      </c>
      <c r="CT26" s="178">
        <f t="shared" si="39"/>
        <v>0.40121212121212119</v>
      </c>
      <c r="CU26" s="178">
        <f t="shared" si="40"/>
        <v>5.3389830508474574E-2</v>
      </c>
      <c r="CV26" s="178">
        <f t="shared" si="41"/>
        <v>0.11773759138130049</v>
      </c>
      <c r="CW26" s="178">
        <f t="shared" si="42"/>
        <v>0.27881355932203389</v>
      </c>
      <c r="CX26" s="180">
        <f t="shared" si="43"/>
        <v>0.72118644067796611</v>
      </c>
      <c r="CY26" s="189">
        <f t="shared" si="62"/>
        <v>0.13443191673894189</v>
      </c>
      <c r="DA26" s="192">
        <f t="shared" si="44"/>
        <v>4.9848942598187312E-2</v>
      </c>
      <c r="DB26" s="192">
        <f t="shared" si="45"/>
        <v>0.14924471299093656</v>
      </c>
      <c r="DC26" s="192">
        <f t="shared" si="46"/>
        <v>0.13050847457627118</v>
      </c>
      <c r="DD26" s="192">
        <f t="shared" si="47"/>
        <v>0.12118644067796611</v>
      </c>
      <c r="DE26" s="194"/>
    </row>
    <row r="27" spans="1:109" x14ac:dyDescent="0.25">
      <c r="A27" s="155" t="s">
        <v>80</v>
      </c>
      <c r="B27" s="171">
        <v>1408498</v>
      </c>
      <c r="C27" s="170">
        <v>113</v>
      </c>
      <c r="D27" s="170">
        <v>5</v>
      </c>
      <c r="E27" s="3">
        <f t="shared" si="48"/>
        <v>118</v>
      </c>
      <c r="F27" s="170">
        <v>0</v>
      </c>
      <c r="G27" s="170">
        <v>0</v>
      </c>
      <c r="H27" s="170">
        <v>0</v>
      </c>
      <c r="I27" s="170">
        <v>0</v>
      </c>
      <c r="J27" s="2">
        <f t="shared" si="49"/>
        <v>118</v>
      </c>
      <c r="K27" s="2">
        <v>557</v>
      </c>
      <c r="L27" s="2">
        <v>0</v>
      </c>
      <c r="M27" s="2">
        <f t="shared" si="50"/>
        <v>557</v>
      </c>
      <c r="N27" s="170">
        <v>0</v>
      </c>
      <c r="O27" s="170">
        <v>0</v>
      </c>
      <c r="P27" s="170">
        <v>9</v>
      </c>
      <c r="Q27" s="170">
        <v>3</v>
      </c>
      <c r="R27" s="2">
        <f t="shared" si="51"/>
        <v>569</v>
      </c>
      <c r="S27" s="170">
        <v>0</v>
      </c>
      <c r="T27" s="170">
        <v>0</v>
      </c>
      <c r="U27" s="2">
        <f t="shared" si="52"/>
        <v>0</v>
      </c>
      <c r="V27" s="170">
        <v>0</v>
      </c>
      <c r="W27" s="170">
        <v>0</v>
      </c>
      <c r="X27" s="170">
        <v>0</v>
      </c>
      <c r="Y27" s="170">
        <v>0</v>
      </c>
      <c r="Z27" s="2">
        <f t="shared" si="53"/>
        <v>0</v>
      </c>
      <c r="AA27" s="170">
        <v>163</v>
      </c>
      <c r="AB27" s="170">
        <v>0</v>
      </c>
      <c r="AC27" s="2">
        <f t="shared" si="54"/>
        <v>163</v>
      </c>
      <c r="AD27" s="170">
        <v>0</v>
      </c>
      <c r="AE27" s="170">
        <v>0</v>
      </c>
      <c r="AF27" s="170">
        <v>2</v>
      </c>
      <c r="AG27" s="170">
        <v>3</v>
      </c>
      <c r="AH27" s="2">
        <f t="shared" si="55"/>
        <v>168</v>
      </c>
      <c r="AI27" s="2">
        <f t="shared" si="56"/>
        <v>855</v>
      </c>
      <c r="AJ27" s="170">
        <v>2</v>
      </c>
      <c r="AK27" s="170">
        <v>0</v>
      </c>
      <c r="AL27" s="170">
        <v>0</v>
      </c>
      <c r="AM27" s="170">
        <v>4</v>
      </c>
      <c r="AN27" s="2">
        <f t="shared" si="57"/>
        <v>2</v>
      </c>
      <c r="AO27" s="2">
        <f t="shared" si="57"/>
        <v>4</v>
      </c>
      <c r="AP27" s="170">
        <v>115</v>
      </c>
      <c r="AQ27" s="170">
        <v>69</v>
      </c>
      <c r="AR27" s="170">
        <v>43</v>
      </c>
      <c r="AS27" s="170">
        <v>41</v>
      </c>
      <c r="AT27" s="2">
        <f t="shared" si="58"/>
        <v>158</v>
      </c>
      <c r="AU27" s="2">
        <f t="shared" si="58"/>
        <v>110</v>
      </c>
      <c r="AV27" s="170">
        <v>13</v>
      </c>
      <c r="AW27" s="170">
        <v>7</v>
      </c>
      <c r="AX27" s="170">
        <v>9</v>
      </c>
      <c r="AY27" s="170">
        <v>9</v>
      </c>
      <c r="AZ27" s="2">
        <f t="shared" si="33"/>
        <v>22</v>
      </c>
      <c r="BA27" s="2">
        <f t="shared" si="33"/>
        <v>16</v>
      </c>
      <c r="BB27" s="170">
        <v>130</v>
      </c>
      <c r="BC27" s="170">
        <v>78</v>
      </c>
      <c r="BD27" s="170">
        <v>50</v>
      </c>
      <c r="BE27" s="170">
        <v>54</v>
      </c>
      <c r="BF27" s="170">
        <v>60</v>
      </c>
      <c r="BG27" s="170">
        <v>103</v>
      </c>
      <c r="BH27" s="170">
        <v>44</v>
      </c>
      <c r="BI27" s="170">
        <v>79</v>
      </c>
      <c r="BJ27" s="170">
        <v>27</v>
      </c>
      <c r="BK27" s="170">
        <v>53</v>
      </c>
      <c r="BL27" s="170">
        <v>17</v>
      </c>
      <c r="BM27" s="170">
        <v>40</v>
      </c>
      <c r="BN27" s="170">
        <v>17</v>
      </c>
      <c r="BO27" s="170">
        <v>33</v>
      </c>
      <c r="BP27" s="170">
        <v>30</v>
      </c>
      <c r="BQ27" s="170">
        <v>23</v>
      </c>
      <c r="BR27" s="2">
        <f t="shared" si="59"/>
        <v>375</v>
      </c>
      <c r="BS27" s="2">
        <f t="shared" si="59"/>
        <v>463</v>
      </c>
      <c r="BT27" s="2">
        <f t="shared" si="60"/>
        <v>838</v>
      </c>
      <c r="BU27" s="2">
        <f t="shared" si="34"/>
        <v>838</v>
      </c>
      <c r="BV27" s="170">
        <v>20027</v>
      </c>
      <c r="BW27" s="170">
        <v>1062</v>
      </c>
      <c r="BX27" s="170">
        <v>1022</v>
      </c>
      <c r="BY27" s="170">
        <v>190</v>
      </c>
      <c r="BZ27" s="170">
        <v>561</v>
      </c>
      <c r="CA27" s="170">
        <v>21</v>
      </c>
      <c r="CB27" s="170">
        <v>0</v>
      </c>
      <c r="CC27" s="170">
        <v>4</v>
      </c>
      <c r="CD27" s="170">
        <v>0</v>
      </c>
      <c r="CE27" s="170">
        <v>3</v>
      </c>
      <c r="CF27" s="170">
        <v>0</v>
      </c>
      <c r="CG27" s="2">
        <f t="shared" si="61"/>
        <v>28</v>
      </c>
      <c r="CH27" s="2">
        <f t="shared" si="35"/>
        <v>0</v>
      </c>
      <c r="CI27" s="170">
        <v>0</v>
      </c>
      <c r="CJ27" s="170">
        <v>0</v>
      </c>
      <c r="CK27" s="170">
        <v>0</v>
      </c>
      <c r="CL27" s="170">
        <v>0</v>
      </c>
      <c r="CM27" s="170">
        <v>279</v>
      </c>
      <c r="CN27" s="170">
        <v>264</v>
      </c>
      <c r="CO27" s="170">
        <v>9</v>
      </c>
      <c r="CP27" s="170">
        <v>5</v>
      </c>
      <c r="CQ27" s="178">
        <f t="shared" si="36"/>
        <v>0.88800003170520403</v>
      </c>
      <c r="CR27" s="179">
        <f t="shared" si="37"/>
        <v>33.510874704827415</v>
      </c>
      <c r="CS27" s="179">
        <f t="shared" si="38"/>
        <v>237.98400849699468</v>
      </c>
      <c r="CT27" s="178">
        <f t="shared" si="39"/>
        <v>0.1717612809315866</v>
      </c>
      <c r="CU27" s="178">
        <f t="shared" si="40"/>
        <v>2.5730994152046785E-2</v>
      </c>
      <c r="CV27" s="178">
        <f t="shared" si="41"/>
        <v>0.18590998043052837</v>
      </c>
      <c r="CW27" s="178">
        <f t="shared" si="42"/>
        <v>0.36491228070175441</v>
      </c>
      <c r="CX27" s="180">
        <f t="shared" si="43"/>
        <v>0.63508771929824559</v>
      </c>
      <c r="CY27" s="189">
        <f t="shared" si="62"/>
        <v>0.66945107398568016</v>
      </c>
      <c r="DA27" s="192">
        <f t="shared" si="44"/>
        <v>2.1186440677966101E-2</v>
      </c>
      <c r="DB27" s="192">
        <f t="shared" si="45"/>
        <v>0.44745762711864406</v>
      </c>
      <c r="DC27" s="192">
        <f t="shared" si="46"/>
        <v>3.2748538011695909E-2</v>
      </c>
      <c r="DD27" s="192">
        <f t="shared" si="47"/>
        <v>0</v>
      </c>
      <c r="DE27" s="194"/>
    </row>
    <row r="28" spans="1:109" x14ac:dyDescent="0.25">
      <c r="A28" s="155" t="s">
        <v>81</v>
      </c>
      <c r="B28" s="171">
        <v>24742591.779070653</v>
      </c>
      <c r="C28" s="175">
        <v>3038</v>
      </c>
      <c r="D28" s="175">
        <v>286</v>
      </c>
      <c r="E28" s="3">
        <f t="shared" si="48"/>
        <v>3324</v>
      </c>
      <c r="F28" s="176">
        <v>23</v>
      </c>
      <c r="G28" s="175">
        <v>10</v>
      </c>
      <c r="H28" s="175">
        <v>2</v>
      </c>
      <c r="I28" s="175">
        <v>1</v>
      </c>
      <c r="J28" s="2">
        <f t="shared" si="49"/>
        <v>3360</v>
      </c>
      <c r="K28" s="151">
        <v>3576</v>
      </c>
      <c r="L28" s="150">
        <v>38</v>
      </c>
      <c r="M28" s="2">
        <f t="shared" si="50"/>
        <v>3614</v>
      </c>
      <c r="N28" s="175">
        <v>1</v>
      </c>
      <c r="O28" s="175">
        <v>3</v>
      </c>
      <c r="P28" s="175">
        <v>3</v>
      </c>
      <c r="Q28" s="175">
        <v>0</v>
      </c>
      <c r="R28" s="2">
        <f t="shared" si="51"/>
        <v>3621</v>
      </c>
      <c r="S28" s="175">
        <v>196</v>
      </c>
      <c r="T28" s="175">
        <v>4</v>
      </c>
      <c r="U28" s="2">
        <f t="shared" si="52"/>
        <v>200</v>
      </c>
      <c r="V28" s="175">
        <v>0</v>
      </c>
      <c r="W28" s="175">
        <v>0</v>
      </c>
      <c r="X28" s="175">
        <v>1</v>
      </c>
      <c r="Y28" s="175">
        <v>0</v>
      </c>
      <c r="Z28" s="2">
        <f t="shared" si="53"/>
        <v>201</v>
      </c>
      <c r="AA28" s="175">
        <v>3769</v>
      </c>
      <c r="AB28" s="175">
        <v>33</v>
      </c>
      <c r="AC28" s="2">
        <f t="shared" si="54"/>
        <v>3802</v>
      </c>
      <c r="AD28" s="175">
        <v>3</v>
      </c>
      <c r="AE28" s="175">
        <v>2</v>
      </c>
      <c r="AF28" s="175">
        <v>0</v>
      </c>
      <c r="AG28" s="175">
        <v>1</v>
      </c>
      <c r="AH28" s="2">
        <f t="shared" si="55"/>
        <v>3808</v>
      </c>
      <c r="AI28" s="2">
        <f t="shared" si="56"/>
        <v>10990</v>
      </c>
      <c r="AJ28" s="175">
        <v>24</v>
      </c>
      <c r="AK28" s="175">
        <v>13</v>
      </c>
      <c r="AL28" s="175">
        <v>66</v>
      </c>
      <c r="AM28" s="175">
        <v>107</v>
      </c>
      <c r="AN28" s="2">
        <f t="shared" si="57"/>
        <v>90</v>
      </c>
      <c r="AO28" s="2">
        <f t="shared" si="57"/>
        <v>120</v>
      </c>
      <c r="AP28" s="175">
        <v>256</v>
      </c>
      <c r="AQ28" s="175">
        <v>185</v>
      </c>
      <c r="AR28" s="175">
        <v>255</v>
      </c>
      <c r="AS28" s="175">
        <v>288</v>
      </c>
      <c r="AT28" s="2">
        <f t="shared" si="58"/>
        <v>511</v>
      </c>
      <c r="AU28" s="2">
        <f t="shared" si="58"/>
        <v>473</v>
      </c>
      <c r="AV28" s="175">
        <v>241</v>
      </c>
      <c r="AW28" s="175">
        <v>189</v>
      </c>
      <c r="AX28" s="175">
        <v>247</v>
      </c>
      <c r="AY28" s="175">
        <v>268</v>
      </c>
      <c r="AZ28" s="2">
        <f t="shared" si="33"/>
        <v>488</v>
      </c>
      <c r="BA28" s="2">
        <f t="shared" si="33"/>
        <v>457</v>
      </c>
      <c r="BB28" s="175">
        <v>963</v>
      </c>
      <c r="BC28" s="175">
        <v>638</v>
      </c>
      <c r="BD28" s="175">
        <v>895</v>
      </c>
      <c r="BE28" s="175">
        <v>976</v>
      </c>
      <c r="BF28" s="175">
        <v>975</v>
      </c>
      <c r="BG28" s="175">
        <v>1250</v>
      </c>
      <c r="BH28" s="175">
        <v>625</v>
      </c>
      <c r="BI28" s="175">
        <v>761</v>
      </c>
      <c r="BJ28" s="175">
        <v>473</v>
      </c>
      <c r="BK28" s="175">
        <v>519</v>
      </c>
      <c r="BL28" s="175">
        <v>426</v>
      </c>
      <c r="BM28" s="175">
        <v>514</v>
      </c>
      <c r="BN28" s="175">
        <v>515</v>
      </c>
      <c r="BO28" s="175">
        <v>465</v>
      </c>
      <c r="BP28" s="175">
        <v>574</v>
      </c>
      <c r="BQ28" s="175">
        <v>371</v>
      </c>
      <c r="BR28" s="2">
        <f t="shared" si="59"/>
        <v>5446</v>
      </c>
      <c r="BS28" s="2">
        <f t="shared" si="59"/>
        <v>5494</v>
      </c>
      <c r="BT28" s="2">
        <f t="shared" si="60"/>
        <v>10940</v>
      </c>
      <c r="BU28" s="2">
        <f t="shared" si="34"/>
        <v>10940</v>
      </c>
      <c r="BV28" s="175">
        <v>978647</v>
      </c>
      <c r="BW28" s="175">
        <v>12536</v>
      </c>
      <c r="BX28" s="175">
        <v>11966</v>
      </c>
      <c r="BY28" s="175">
        <v>1889</v>
      </c>
      <c r="BZ28" s="175">
        <v>1516</v>
      </c>
      <c r="CA28" s="175">
        <v>310</v>
      </c>
      <c r="CB28" s="175">
        <v>7</v>
      </c>
      <c r="CC28" s="175">
        <v>52</v>
      </c>
      <c r="CD28" s="175">
        <v>8</v>
      </c>
      <c r="CE28" s="175">
        <v>36</v>
      </c>
      <c r="CF28" s="175">
        <v>2</v>
      </c>
      <c r="CG28" s="2">
        <f t="shared" si="61"/>
        <v>398</v>
      </c>
      <c r="CH28" s="2">
        <f t="shared" si="35"/>
        <v>17</v>
      </c>
      <c r="CI28" s="175">
        <v>223</v>
      </c>
      <c r="CJ28" s="175">
        <v>0</v>
      </c>
      <c r="CK28" s="175">
        <v>1</v>
      </c>
      <c r="CL28" s="175">
        <v>0</v>
      </c>
      <c r="CM28" s="175">
        <v>568</v>
      </c>
      <c r="CN28" s="175">
        <v>1343</v>
      </c>
      <c r="CO28" s="175">
        <v>104</v>
      </c>
      <c r="CP28" s="175">
        <v>10</v>
      </c>
      <c r="CQ28" s="178">
        <f t="shared" si="36"/>
        <v>0.6599291761652516</v>
      </c>
      <c r="CR28" s="179">
        <f t="shared" si="37"/>
        <v>56.97058790713902</v>
      </c>
      <c r="CS28" s="179">
        <f t="shared" si="38"/>
        <v>176.86101921228743</v>
      </c>
      <c r="CT28" s="178">
        <f t="shared" si="39"/>
        <v>0.4813064030941126</v>
      </c>
      <c r="CU28" s="178">
        <f t="shared" si="40"/>
        <v>3.739763421292084E-2</v>
      </c>
      <c r="CV28" s="178">
        <f t="shared" si="41"/>
        <v>0.15786394785224803</v>
      </c>
      <c r="CW28" s="178">
        <f t="shared" si="42"/>
        <v>0.19463148316651502</v>
      </c>
      <c r="CX28" s="180">
        <f t="shared" si="43"/>
        <v>0.80536851683348498</v>
      </c>
      <c r="CY28" s="189">
        <f t="shared" si="62"/>
        <v>0.13857404021937844</v>
      </c>
      <c r="DA28" s="192">
        <f t="shared" si="44"/>
        <v>1.488095238095238E-3</v>
      </c>
      <c r="DB28" s="192">
        <f t="shared" si="45"/>
        <v>7.9940476190476187E-2</v>
      </c>
      <c r="DC28" s="192">
        <f t="shared" si="46"/>
        <v>3.62147406733394E-2</v>
      </c>
      <c r="DD28" s="192">
        <f t="shared" si="47"/>
        <v>2.0291173794358509E-2</v>
      </c>
      <c r="DE28" s="194"/>
    </row>
    <row r="29" spans="1:109" x14ac:dyDescent="0.25">
      <c r="A29" s="155" t="s">
        <v>82</v>
      </c>
      <c r="B29" s="171">
        <v>110012441.90030961</v>
      </c>
      <c r="C29" s="175">
        <v>20230</v>
      </c>
      <c r="D29" s="175">
        <v>1437</v>
      </c>
      <c r="E29" s="3">
        <f t="shared" si="48"/>
        <v>21667</v>
      </c>
      <c r="F29" s="175">
        <v>92</v>
      </c>
      <c r="G29" s="175">
        <v>145</v>
      </c>
      <c r="H29" s="175">
        <v>125</v>
      </c>
      <c r="I29" s="175">
        <v>31</v>
      </c>
      <c r="J29" s="2">
        <f t="shared" si="49"/>
        <v>22060</v>
      </c>
      <c r="K29" s="150">
        <v>25196</v>
      </c>
      <c r="L29" s="150">
        <v>639</v>
      </c>
      <c r="M29" s="2">
        <f t="shared" si="50"/>
        <v>25835</v>
      </c>
      <c r="N29" s="175">
        <v>22</v>
      </c>
      <c r="O29" s="175">
        <v>33</v>
      </c>
      <c r="P29" s="175">
        <v>96</v>
      </c>
      <c r="Q29" s="175">
        <v>33</v>
      </c>
      <c r="R29" s="2">
        <f t="shared" si="51"/>
        <v>26019</v>
      </c>
      <c r="S29" s="175">
        <v>1086</v>
      </c>
      <c r="T29" s="175">
        <v>31</v>
      </c>
      <c r="U29" s="2">
        <f t="shared" si="52"/>
        <v>1117</v>
      </c>
      <c r="V29" s="175">
        <v>6</v>
      </c>
      <c r="W29" s="175">
        <v>3</v>
      </c>
      <c r="X29" s="175">
        <v>2</v>
      </c>
      <c r="Y29" s="175">
        <v>0</v>
      </c>
      <c r="Z29" s="2">
        <f t="shared" si="53"/>
        <v>1128</v>
      </c>
      <c r="AA29" s="175">
        <v>7626</v>
      </c>
      <c r="AB29" s="175">
        <v>194</v>
      </c>
      <c r="AC29" s="2">
        <f t="shared" si="54"/>
        <v>7820</v>
      </c>
      <c r="AD29" s="175">
        <v>13</v>
      </c>
      <c r="AE29" s="175">
        <v>30</v>
      </c>
      <c r="AF29" s="175">
        <v>69</v>
      </c>
      <c r="AG29" s="175">
        <v>11</v>
      </c>
      <c r="AH29" s="2">
        <f t="shared" si="55"/>
        <v>7943</v>
      </c>
      <c r="AI29" s="2">
        <f t="shared" si="56"/>
        <v>57150</v>
      </c>
      <c r="AJ29" s="175">
        <v>42</v>
      </c>
      <c r="AK29" s="175">
        <v>41</v>
      </c>
      <c r="AL29" s="175">
        <v>228</v>
      </c>
      <c r="AM29" s="175">
        <v>434</v>
      </c>
      <c r="AN29" s="2">
        <f t="shared" si="57"/>
        <v>270</v>
      </c>
      <c r="AO29" s="2">
        <f t="shared" si="57"/>
        <v>475</v>
      </c>
      <c r="AP29" s="175">
        <v>383</v>
      </c>
      <c r="AQ29" s="175">
        <v>286</v>
      </c>
      <c r="AR29" s="175">
        <v>946</v>
      </c>
      <c r="AS29" s="175">
        <v>1148</v>
      </c>
      <c r="AT29" s="2">
        <f t="shared" si="58"/>
        <v>1329</v>
      </c>
      <c r="AU29" s="2">
        <f t="shared" si="58"/>
        <v>1434</v>
      </c>
      <c r="AV29" s="175">
        <v>105</v>
      </c>
      <c r="AW29" s="175">
        <v>109</v>
      </c>
      <c r="AX29" s="175">
        <v>412</v>
      </c>
      <c r="AY29" s="175">
        <v>599</v>
      </c>
      <c r="AZ29" s="2">
        <f t="shared" si="33"/>
        <v>517</v>
      </c>
      <c r="BA29" s="2">
        <f t="shared" si="33"/>
        <v>708</v>
      </c>
      <c r="BB29" s="175">
        <v>530</v>
      </c>
      <c r="BC29" s="175">
        <v>436</v>
      </c>
      <c r="BD29" s="175">
        <v>1586</v>
      </c>
      <c r="BE29" s="175">
        <v>2181</v>
      </c>
      <c r="BF29" s="175">
        <v>5434</v>
      </c>
      <c r="BG29" s="175">
        <v>6358</v>
      </c>
      <c r="BH29" s="175">
        <v>4739</v>
      </c>
      <c r="BI29" s="175">
        <v>4880</v>
      </c>
      <c r="BJ29" s="175">
        <v>4461</v>
      </c>
      <c r="BK29" s="175">
        <v>4026</v>
      </c>
      <c r="BL29" s="175">
        <v>4560</v>
      </c>
      <c r="BM29" s="175">
        <v>3720</v>
      </c>
      <c r="BN29" s="175">
        <v>3982</v>
      </c>
      <c r="BO29" s="175">
        <v>3008</v>
      </c>
      <c r="BP29" s="175">
        <v>3969</v>
      </c>
      <c r="BQ29" s="175">
        <v>2569</v>
      </c>
      <c r="BR29" s="2">
        <f t="shared" si="59"/>
        <v>29261</v>
      </c>
      <c r="BS29" s="2">
        <f t="shared" si="59"/>
        <v>27178</v>
      </c>
      <c r="BT29" s="2">
        <f t="shared" si="60"/>
        <v>56439</v>
      </c>
      <c r="BU29" s="2">
        <f t="shared" si="34"/>
        <v>56439</v>
      </c>
      <c r="BV29" s="175">
        <v>11717451</v>
      </c>
      <c r="BW29" s="175">
        <v>205655</v>
      </c>
      <c r="BX29" s="175">
        <v>190386</v>
      </c>
      <c r="BY29" s="175">
        <v>23831</v>
      </c>
      <c r="BZ29" s="175">
        <v>16589</v>
      </c>
      <c r="CA29" s="175">
        <v>8373</v>
      </c>
      <c r="CB29" s="175">
        <v>155</v>
      </c>
      <c r="CC29" s="175">
        <v>1213</v>
      </c>
      <c r="CD29" s="175">
        <v>49</v>
      </c>
      <c r="CE29" s="175">
        <v>473</v>
      </c>
      <c r="CF29" s="175">
        <v>22</v>
      </c>
      <c r="CG29" s="2">
        <f t="shared" si="61"/>
        <v>10059</v>
      </c>
      <c r="CH29" s="2">
        <f t="shared" si="35"/>
        <v>226</v>
      </c>
      <c r="CI29" s="175">
        <v>3956</v>
      </c>
      <c r="CJ29" s="175">
        <v>30</v>
      </c>
      <c r="CK29" s="175">
        <v>16</v>
      </c>
      <c r="CL29" s="175">
        <v>1</v>
      </c>
      <c r="CM29" s="175">
        <v>27813</v>
      </c>
      <c r="CN29" s="175">
        <v>29536</v>
      </c>
      <c r="CO29" s="175">
        <v>407</v>
      </c>
      <c r="CP29" s="175">
        <v>480</v>
      </c>
      <c r="CQ29" s="178">
        <f t="shared" si="36"/>
        <v>0.76570715073454576</v>
      </c>
      <c r="CR29" s="179">
        <f t="shared" si="37"/>
        <v>82.841539034816677</v>
      </c>
      <c r="CS29" s="179">
        <f t="shared" si="38"/>
        <v>205.20951639685825</v>
      </c>
      <c r="CT29" s="178">
        <f t="shared" si="39"/>
        <v>0.45882817862268349</v>
      </c>
      <c r="CU29" s="178">
        <f t="shared" si="40"/>
        <v>5.2703412073490816E-2</v>
      </c>
      <c r="CV29" s="178">
        <f t="shared" si="41"/>
        <v>0.1251720189509733</v>
      </c>
      <c r="CW29" s="178">
        <f t="shared" si="42"/>
        <v>8.2817147856517934E-2</v>
      </c>
      <c r="CX29" s="180">
        <f t="shared" si="43"/>
        <v>0.91718285214348205</v>
      </c>
      <c r="CY29" s="189">
        <f t="shared" si="62"/>
        <v>0.2939279576179592</v>
      </c>
      <c r="DA29" s="192">
        <f t="shared" si="44"/>
        <v>1.0879419764279238E-2</v>
      </c>
      <c r="DB29" s="192">
        <f t="shared" si="45"/>
        <v>0.26777878513145964</v>
      </c>
      <c r="DC29" s="192">
        <f t="shared" si="46"/>
        <v>0.17601049868766405</v>
      </c>
      <c r="DD29" s="192">
        <f t="shared" si="47"/>
        <v>6.9221347331583555E-2</v>
      </c>
      <c r="DE29" s="194"/>
    </row>
    <row r="30" spans="1:109" x14ac:dyDescent="0.25">
      <c r="A30" s="155" t="s">
        <v>77</v>
      </c>
      <c r="B30" s="169">
        <v>46757728</v>
      </c>
      <c r="C30" s="175">
        <v>7512</v>
      </c>
      <c r="D30" s="175">
        <v>547</v>
      </c>
      <c r="E30" s="3">
        <f t="shared" si="48"/>
        <v>8059</v>
      </c>
      <c r="F30" s="175">
        <v>117</v>
      </c>
      <c r="G30" s="175">
        <v>72</v>
      </c>
      <c r="H30" s="175">
        <v>496</v>
      </c>
      <c r="I30" s="175">
        <v>17</v>
      </c>
      <c r="J30" s="2">
        <f t="shared" si="49"/>
        <v>8761</v>
      </c>
      <c r="K30" s="150">
        <v>6937</v>
      </c>
      <c r="L30" s="150">
        <v>98</v>
      </c>
      <c r="M30" s="2">
        <f t="shared" si="50"/>
        <v>7035</v>
      </c>
      <c r="N30" s="175">
        <v>0</v>
      </c>
      <c r="O30" s="175">
        <v>17</v>
      </c>
      <c r="P30" s="175">
        <v>315</v>
      </c>
      <c r="Q30" s="175">
        <v>7</v>
      </c>
      <c r="R30" s="2">
        <f t="shared" si="51"/>
        <v>7374</v>
      </c>
      <c r="S30" s="175">
        <v>136</v>
      </c>
      <c r="T30" s="175">
        <v>12</v>
      </c>
      <c r="U30" s="2">
        <f t="shared" si="52"/>
        <v>148</v>
      </c>
      <c r="V30" s="175">
        <v>1</v>
      </c>
      <c r="W30" s="175">
        <v>0</v>
      </c>
      <c r="X30" s="175">
        <v>4</v>
      </c>
      <c r="Y30" s="175">
        <v>0</v>
      </c>
      <c r="Z30" s="2">
        <f t="shared" si="53"/>
        <v>153</v>
      </c>
      <c r="AA30" s="175">
        <v>3169</v>
      </c>
      <c r="AB30" s="175">
        <v>69</v>
      </c>
      <c r="AC30" s="2">
        <f t="shared" si="54"/>
        <v>3238</v>
      </c>
      <c r="AD30" s="175">
        <v>0</v>
      </c>
      <c r="AE30" s="175">
        <v>9</v>
      </c>
      <c r="AF30" s="175">
        <v>90</v>
      </c>
      <c r="AG30" s="175">
        <v>3</v>
      </c>
      <c r="AH30" s="2">
        <f t="shared" si="55"/>
        <v>3340</v>
      </c>
      <c r="AI30" s="2">
        <f t="shared" si="56"/>
        <v>19628</v>
      </c>
      <c r="AJ30" s="175">
        <v>5</v>
      </c>
      <c r="AK30" s="175">
        <v>8</v>
      </c>
      <c r="AL30" s="175">
        <v>65</v>
      </c>
      <c r="AM30" s="175">
        <v>125</v>
      </c>
      <c r="AN30" s="2">
        <f t="shared" si="57"/>
        <v>70</v>
      </c>
      <c r="AO30" s="2">
        <f t="shared" si="57"/>
        <v>133</v>
      </c>
      <c r="AP30" s="175">
        <v>793</v>
      </c>
      <c r="AQ30" s="175">
        <v>693</v>
      </c>
      <c r="AR30" s="175">
        <v>440</v>
      </c>
      <c r="AS30" s="175">
        <v>570</v>
      </c>
      <c r="AT30" s="2">
        <f t="shared" si="58"/>
        <v>1233</v>
      </c>
      <c r="AU30" s="2">
        <f t="shared" si="58"/>
        <v>1263</v>
      </c>
      <c r="AV30" s="175">
        <v>67</v>
      </c>
      <c r="AW30" s="175">
        <v>86</v>
      </c>
      <c r="AX30" s="175">
        <v>205</v>
      </c>
      <c r="AY30" s="175">
        <v>284</v>
      </c>
      <c r="AZ30" s="2">
        <f t="shared" si="33"/>
        <v>272</v>
      </c>
      <c r="BA30" s="2">
        <f t="shared" si="33"/>
        <v>370</v>
      </c>
      <c r="BB30" s="175">
        <v>866</v>
      </c>
      <c r="BC30" s="175">
        <v>784</v>
      </c>
      <c r="BD30" s="175">
        <v>710</v>
      </c>
      <c r="BE30" s="175">
        <v>977</v>
      </c>
      <c r="BF30" s="175">
        <v>1883</v>
      </c>
      <c r="BG30" s="175">
        <v>2215</v>
      </c>
      <c r="BH30" s="175">
        <v>1672</v>
      </c>
      <c r="BI30" s="175">
        <v>1632</v>
      </c>
      <c r="BJ30" s="175">
        <v>1234</v>
      </c>
      <c r="BK30" s="175">
        <v>1084</v>
      </c>
      <c r="BL30" s="175">
        <v>1402</v>
      </c>
      <c r="BM30" s="175">
        <v>833</v>
      </c>
      <c r="BN30" s="175">
        <v>1169</v>
      </c>
      <c r="BO30" s="175">
        <v>703</v>
      </c>
      <c r="BP30" s="175">
        <v>850</v>
      </c>
      <c r="BQ30" s="175">
        <v>466</v>
      </c>
      <c r="BR30" s="2">
        <f t="shared" si="59"/>
        <v>9786</v>
      </c>
      <c r="BS30" s="2">
        <f t="shared" si="59"/>
        <v>8694</v>
      </c>
      <c r="BT30" s="2">
        <f t="shared" si="60"/>
        <v>18480</v>
      </c>
      <c r="BU30" s="2">
        <f t="shared" si="34"/>
        <v>18480</v>
      </c>
      <c r="BV30" s="175">
        <v>6343397</v>
      </c>
      <c r="BW30" s="175">
        <v>100635</v>
      </c>
      <c r="BX30" s="175">
        <v>76471</v>
      </c>
      <c r="BY30" s="175">
        <v>9044</v>
      </c>
      <c r="BZ30" s="175">
        <v>6911</v>
      </c>
      <c r="CA30" s="175">
        <v>4816</v>
      </c>
      <c r="CB30" s="175">
        <v>154</v>
      </c>
      <c r="CC30" s="175">
        <v>433</v>
      </c>
      <c r="CD30" s="175">
        <v>34</v>
      </c>
      <c r="CE30" s="175">
        <v>623</v>
      </c>
      <c r="CF30" s="175">
        <v>75</v>
      </c>
      <c r="CG30" s="2">
        <f t="shared" si="61"/>
        <v>5872</v>
      </c>
      <c r="CH30" s="2">
        <f t="shared" si="35"/>
        <v>263</v>
      </c>
      <c r="CI30" s="175">
        <v>3291</v>
      </c>
      <c r="CJ30" s="175">
        <v>71</v>
      </c>
      <c r="CK30" s="175">
        <v>70</v>
      </c>
      <c r="CL30" s="175">
        <v>76</v>
      </c>
      <c r="CM30" s="175">
        <v>6699</v>
      </c>
      <c r="CN30" s="175">
        <v>6803</v>
      </c>
      <c r="CO30" s="175">
        <v>244</v>
      </c>
      <c r="CP30" s="175">
        <v>1082</v>
      </c>
      <c r="CQ30" s="178">
        <f t="shared" si="36"/>
        <v>0.58989370809973496</v>
      </c>
      <c r="CR30" s="179">
        <f t="shared" si="37"/>
        <v>70.208715017119744</v>
      </c>
      <c r="CS30" s="179">
        <f t="shared" si="38"/>
        <v>158.09151377072899</v>
      </c>
      <c r="CT30" s="178">
        <f t="shared" si="39"/>
        <v>0.54298109699411223</v>
      </c>
      <c r="CU30" s="178">
        <f t="shared" si="40"/>
        <v>9.5475850825351538E-2</v>
      </c>
      <c r="CV30" s="178">
        <f t="shared" si="41"/>
        <v>0.11826705548508586</v>
      </c>
      <c r="CW30" s="178">
        <f t="shared" si="42"/>
        <v>0.17021601793356431</v>
      </c>
      <c r="CX30" s="180">
        <f t="shared" si="43"/>
        <v>0.82978398206643567</v>
      </c>
      <c r="CY30" s="189">
        <f t="shared" si="62"/>
        <v>0.37397186147186146</v>
      </c>
      <c r="DA30" s="192">
        <f t="shared" si="44"/>
        <v>6.1750941673324962E-2</v>
      </c>
      <c r="DB30" s="192">
        <f t="shared" si="45"/>
        <v>0.15530190617509418</v>
      </c>
      <c r="DC30" s="192">
        <f t="shared" si="46"/>
        <v>0.29916445893621357</v>
      </c>
      <c r="DD30" s="192">
        <f t="shared" si="47"/>
        <v>0.1676686366415325</v>
      </c>
      <c r="DE30" s="194"/>
    </row>
    <row r="31" spans="1:109" x14ac:dyDescent="0.25">
      <c r="A31" s="155" t="s">
        <v>83</v>
      </c>
      <c r="B31" s="169">
        <v>2001578.9999999995</v>
      </c>
      <c r="C31" s="175">
        <v>140</v>
      </c>
      <c r="D31" s="175">
        <v>13</v>
      </c>
      <c r="E31" s="3">
        <v>153</v>
      </c>
      <c r="F31" s="175">
        <v>1</v>
      </c>
      <c r="G31" s="175">
        <v>2</v>
      </c>
      <c r="H31" s="175">
        <v>2</v>
      </c>
      <c r="I31" s="175">
        <v>0</v>
      </c>
      <c r="J31" s="2">
        <v>158</v>
      </c>
      <c r="K31" s="150">
        <v>115</v>
      </c>
      <c r="L31" s="150">
        <v>16</v>
      </c>
      <c r="M31" s="2">
        <v>131</v>
      </c>
      <c r="N31" s="175">
        <v>1</v>
      </c>
      <c r="O31" s="175">
        <v>1</v>
      </c>
      <c r="P31" s="175">
        <v>2</v>
      </c>
      <c r="Q31" s="175">
        <v>0</v>
      </c>
      <c r="R31" s="2">
        <v>135</v>
      </c>
      <c r="S31" s="175">
        <v>5</v>
      </c>
      <c r="T31" s="175">
        <v>0</v>
      </c>
      <c r="U31" s="2">
        <v>5</v>
      </c>
      <c r="V31" s="175">
        <v>0</v>
      </c>
      <c r="W31" s="175">
        <v>0</v>
      </c>
      <c r="X31" s="175">
        <v>0</v>
      </c>
      <c r="Y31" s="175">
        <v>0</v>
      </c>
      <c r="Z31" s="2">
        <v>5</v>
      </c>
      <c r="AA31" s="175">
        <v>170</v>
      </c>
      <c r="AB31" s="175">
        <v>4</v>
      </c>
      <c r="AC31" s="2">
        <v>174</v>
      </c>
      <c r="AD31" s="175">
        <v>2</v>
      </c>
      <c r="AE31" s="175">
        <v>2</v>
      </c>
      <c r="AF31" s="175">
        <v>9</v>
      </c>
      <c r="AG31" s="175">
        <v>1</v>
      </c>
      <c r="AH31" s="2">
        <f t="shared" si="55"/>
        <v>188</v>
      </c>
      <c r="AI31" s="2">
        <f t="shared" si="56"/>
        <v>486</v>
      </c>
      <c r="AJ31" s="175">
        <v>0</v>
      </c>
      <c r="AK31" s="175">
        <v>1</v>
      </c>
      <c r="AL31" s="175">
        <v>1</v>
      </c>
      <c r="AM31" s="175">
        <v>6</v>
      </c>
      <c r="AN31" s="2">
        <f t="shared" si="57"/>
        <v>1</v>
      </c>
      <c r="AO31" s="2">
        <f t="shared" si="57"/>
        <v>7</v>
      </c>
      <c r="AP31" s="175">
        <v>4</v>
      </c>
      <c r="AQ31" s="175">
        <v>2</v>
      </c>
      <c r="AR31" s="175">
        <v>2</v>
      </c>
      <c r="AS31" s="175">
        <v>2</v>
      </c>
      <c r="AT31" s="2">
        <f t="shared" si="58"/>
        <v>6</v>
      </c>
      <c r="AU31" s="2">
        <f t="shared" si="58"/>
        <v>4</v>
      </c>
      <c r="AV31" s="175">
        <v>9</v>
      </c>
      <c r="AW31" s="175">
        <v>2</v>
      </c>
      <c r="AX31" s="175">
        <v>8</v>
      </c>
      <c r="AY31" s="175">
        <v>18</v>
      </c>
      <c r="AZ31" s="2">
        <f t="shared" si="33"/>
        <v>17</v>
      </c>
      <c r="BA31" s="2">
        <f t="shared" si="33"/>
        <v>20</v>
      </c>
      <c r="BB31" s="175">
        <v>12</v>
      </c>
      <c r="BC31" s="175">
        <v>6</v>
      </c>
      <c r="BD31" s="175">
        <v>11</v>
      </c>
      <c r="BE31" s="175">
        <v>29</v>
      </c>
      <c r="BF31" s="175">
        <v>52</v>
      </c>
      <c r="BG31" s="175">
        <v>58</v>
      </c>
      <c r="BH31" s="175">
        <v>55</v>
      </c>
      <c r="BI31" s="175">
        <v>33</v>
      </c>
      <c r="BJ31" s="175">
        <v>31</v>
      </c>
      <c r="BK31" s="175">
        <v>23</v>
      </c>
      <c r="BL31" s="175">
        <v>24</v>
      </c>
      <c r="BM31" s="175">
        <v>22</v>
      </c>
      <c r="BN31" s="175">
        <v>40</v>
      </c>
      <c r="BO31" s="175">
        <v>23</v>
      </c>
      <c r="BP31" s="175">
        <v>26</v>
      </c>
      <c r="BQ31" s="175">
        <v>18</v>
      </c>
      <c r="BR31" s="2">
        <f t="shared" si="59"/>
        <v>251</v>
      </c>
      <c r="BS31" s="2">
        <f t="shared" si="59"/>
        <v>212</v>
      </c>
      <c r="BT31" s="2">
        <f t="shared" si="60"/>
        <v>463</v>
      </c>
      <c r="BU31" s="2">
        <v>463</v>
      </c>
      <c r="BV31" s="175">
        <v>34754</v>
      </c>
      <c r="BW31" s="175">
        <v>1674</v>
      </c>
      <c r="BX31" s="175">
        <v>1390</v>
      </c>
      <c r="BY31" s="175">
        <v>105</v>
      </c>
      <c r="BZ31" s="175">
        <v>84</v>
      </c>
      <c r="CA31" s="175">
        <v>229</v>
      </c>
      <c r="CB31" s="175">
        <v>2</v>
      </c>
      <c r="CC31" s="175">
        <v>2</v>
      </c>
      <c r="CD31" s="175">
        <v>0</v>
      </c>
      <c r="CE31" s="175">
        <v>144</v>
      </c>
      <c r="CF31" s="175">
        <v>1</v>
      </c>
      <c r="CG31" s="2">
        <v>375</v>
      </c>
      <c r="CH31" s="2">
        <v>3</v>
      </c>
      <c r="CI31" s="175">
        <v>147</v>
      </c>
      <c r="CJ31" s="175">
        <v>13</v>
      </c>
      <c r="CK31" s="175">
        <v>13</v>
      </c>
      <c r="CL31" s="175">
        <v>0</v>
      </c>
      <c r="CM31" s="175">
        <v>125</v>
      </c>
      <c r="CN31" s="175">
        <v>151</v>
      </c>
      <c r="CO31" s="175">
        <v>1</v>
      </c>
      <c r="CP31" s="175">
        <v>0</v>
      </c>
      <c r="CQ31" s="178">
        <f t="shared" si="36"/>
        <v>0.34524981333207588</v>
      </c>
      <c r="CR31" s="179">
        <f t="shared" si="37"/>
        <v>31.575071481065706</v>
      </c>
      <c r="CS31" s="179">
        <f t="shared" si="38"/>
        <v>92.526949972996334</v>
      </c>
      <c r="CT31" s="178">
        <f t="shared" si="39"/>
        <v>0.53924914675767921</v>
      </c>
      <c r="CU31" s="178">
        <f t="shared" si="40"/>
        <v>0.11522633744855967</v>
      </c>
      <c r="CV31" s="178">
        <f t="shared" si="41"/>
        <v>7.5539568345323743E-2</v>
      </c>
      <c r="CW31" s="178">
        <f t="shared" si="42"/>
        <v>0.11316872427983539</v>
      </c>
      <c r="CX31" s="180">
        <f t="shared" si="43"/>
        <v>0.88683127572016462</v>
      </c>
      <c r="CY31" s="189">
        <f t="shared" si="62"/>
        <v>0.18142548596112312</v>
      </c>
      <c r="DA31" s="192">
        <f t="shared" si="44"/>
        <v>0</v>
      </c>
      <c r="DB31" s="192">
        <f t="shared" si="45"/>
        <v>0.19113924050632911</v>
      </c>
      <c r="DC31" s="192">
        <f t="shared" si="46"/>
        <v>0.77160493827160492</v>
      </c>
      <c r="DD31" s="192">
        <f t="shared" si="47"/>
        <v>0.30246913580246915</v>
      </c>
      <c r="DE31" s="194"/>
    </row>
    <row r="32" spans="1:109" ht="15.75" thickBot="1" x14ac:dyDescent="0.3">
      <c r="A32" s="157" t="s">
        <v>84</v>
      </c>
      <c r="B32" s="172">
        <f>SUM(B24:B31)</f>
        <v>206378194.67938027</v>
      </c>
      <c r="C32" s="173">
        <f>SUM(C24:C31)</f>
        <v>32759</v>
      </c>
      <c r="D32" s="173">
        <f>SUM(D24:D31)</f>
        <v>2401</v>
      </c>
      <c r="E32" s="160">
        <f t="shared" si="48"/>
        <v>35160</v>
      </c>
      <c r="F32" s="173">
        <f>SUM(F24:F31)</f>
        <v>243</v>
      </c>
      <c r="G32" s="173">
        <f t="shared" ref="G32:I32" si="63">SUM(G24:G31)</f>
        <v>234</v>
      </c>
      <c r="H32" s="173">
        <f t="shared" si="63"/>
        <v>658</v>
      </c>
      <c r="I32" s="173">
        <f t="shared" si="63"/>
        <v>50</v>
      </c>
      <c r="J32" s="161">
        <f t="shared" si="49"/>
        <v>36345</v>
      </c>
      <c r="K32" s="159">
        <f>SUM(K24:K31)</f>
        <v>38173</v>
      </c>
      <c r="L32" s="159">
        <f>SUM(L24:L31)</f>
        <v>822</v>
      </c>
      <c r="M32" s="161">
        <f t="shared" si="50"/>
        <v>38995</v>
      </c>
      <c r="N32" s="173">
        <f>SUM(N24:N31)</f>
        <v>24</v>
      </c>
      <c r="O32" s="173">
        <f>SUM(O24:O31)</f>
        <v>54</v>
      </c>
      <c r="P32" s="173">
        <f>SUM(P24:P31)</f>
        <v>452</v>
      </c>
      <c r="Q32" s="173">
        <f>SUM(Q24:Q31)</f>
        <v>47</v>
      </c>
      <c r="R32" s="161">
        <f t="shared" si="51"/>
        <v>39572</v>
      </c>
      <c r="S32" s="173">
        <f>SUM(S24:S31)</f>
        <v>1429</v>
      </c>
      <c r="T32" s="173">
        <f>SUM(T24:T31)</f>
        <v>48</v>
      </c>
      <c r="U32" s="161">
        <f t="shared" si="52"/>
        <v>1477</v>
      </c>
      <c r="V32" s="173">
        <f>SUM(V24:V31)</f>
        <v>7</v>
      </c>
      <c r="W32" s="173">
        <f t="shared" ref="W32:Y32" si="64">SUM(W24:W31)</f>
        <v>3</v>
      </c>
      <c r="X32" s="173">
        <f t="shared" si="64"/>
        <v>7</v>
      </c>
      <c r="Y32" s="173">
        <f t="shared" si="64"/>
        <v>0</v>
      </c>
      <c r="Z32" s="161">
        <f t="shared" si="53"/>
        <v>1494</v>
      </c>
      <c r="AA32" s="173">
        <f t="shared" ref="AA32:AB32" si="65">SUM(AA24:AA31)</f>
        <v>16269</v>
      </c>
      <c r="AB32" s="173">
        <f t="shared" si="65"/>
        <v>310</v>
      </c>
      <c r="AC32" s="161">
        <f t="shared" si="54"/>
        <v>16579</v>
      </c>
      <c r="AD32" s="173">
        <f>SUM(AD24:AD31)</f>
        <v>19</v>
      </c>
      <c r="AE32" s="173">
        <f t="shared" ref="AE32:AG32" si="66">SUM(AE24:AE31)</f>
        <v>44</v>
      </c>
      <c r="AF32" s="173">
        <f t="shared" si="66"/>
        <v>182</v>
      </c>
      <c r="AG32" s="173">
        <f t="shared" si="66"/>
        <v>19</v>
      </c>
      <c r="AH32" s="2">
        <f t="shared" si="55"/>
        <v>16843</v>
      </c>
      <c r="AI32" s="2">
        <f t="shared" si="56"/>
        <v>94254</v>
      </c>
      <c r="AJ32" s="173">
        <f t="shared" ref="AJ32:AM32" si="67">SUM(AJ24:AJ31)</f>
        <v>75</v>
      </c>
      <c r="AK32" s="173">
        <f t="shared" si="67"/>
        <v>63</v>
      </c>
      <c r="AL32" s="173">
        <f t="shared" si="67"/>
        <v>370</v>
      </c>
      <c r="AM32" s="173">
        <f t="shared" si="67"/>
        <v>711</v>
      </c>
      <c r="AN32" s="2">
        <f t="shared" si="57"/>
        <v>445</v>
      </c>
      <c r="AO32" s="2">
        <f t="shared" si="57"/>
        <v>774</v>
      </c>
      <c r="AP32" s="173">
        <f t="shared" ref="AP32:AS32" si="68">SUM(AP24:AP31)</f>
        <v>1695</v>
      </c>
      <c r="AQ32" s="173">
        <f t="shared" si="68"/>
        <v>1340</v>
      </c>
      <c r="AR32" s="173">
        <f t="shared" si="68"/>
        <v>1772</v>
      </c>
      <c r="AS32" s="173">
        <f t="shared" si="68"/>
        <v>2168</v>
      </c>
      <c r="AT32" s="2">
        <f t="shared" si="58"/>
        <v>3467</v>
      </c>
      <c r="AU32" s="2">
        <f t="shared" si="58"/>
        <v>3508</v>
      </c>
      <c r="AV32" s="173">
        <f t="shared" ref="AV32:AY32" si="69">SUM(AV24:AV31)</f>
        <v>530</v>
      </c>
      <c r="AW32" s="173">
        <f t="shared" si="69"/>
        <v>475</v>
      </c>
      <c r="AX32" s="173">
        <f t="shared" si="69"/>
        <v>968</v>
      </c>
      <c r="AY32" s="173">
        <f t="shared" si="69"/>
        <v>1262</v>
      </c>
      <c r="AZ32" s="2">
        <f t="shared" si="33"/>
        <v>1498</v>
      </c>
      <c r="BA32" s="2">
        <f t="shared" si="33"/>
        <v>1737</v>
      </c>
      <c r="BB32" s="173">
        <f>SUM(BB24:BB31)</f>
        <v>2741</v>
      </c>
      <c r="BC32" s="173">
        <f t="shared" ref="BC32:BQ32" si="70">SUM(BC24:BC31)</f>
        <v>2131</v>
      </c>
      <c r="BD32" s="173">
        <f t="shared" si="70"/>
        <v>3438</v>
      </c>
      <c r="BE32" s="173">
        <f t="shared" si="70"/>
        <v>4459</v>
      </c>
      <c r="BF32" s="173">
        <f t="shared" si="70"/>
        <v>8860</v>
      </c>
      <c r="BG32" s="173">
        <f t="shared" si="70"/>
        <v>10503</v>
      </c>
      <c r="BH32" s="173">
        <f t="shared" si="70"/>
        <v>7514</v>
      </c>
      <c r="BI32" s="173">
        <f t="shared" si="70"/>
        <v>7829</v>
      </c>
      <c r="BJ32" s="173">
        <f t="shared" si="70"/>
        <v>6492</v>
      </c>
      <c r="BK32" s="173">
        <f t="shared" si="70"/>
        <v>5979</v>
      </c>
      <c r="BL32" s="173">
        <f t="shared" si="70"/>
        <v>6709</v>
      </c>
      <c r="BM32" s="173">
        <f t="shared" si="70"/>
        <v>5404</v>
      </c>
      <c r="BN32" s="173">
        <f t="shared" si="70"/>
        <v>6040</v>
      </c>
      <c r="BO32" s="173">
        <f t="shared" si="70"/>
        <v>4565</v>
      </c>
      <c r="BP32" s="173">
        <f t="shared" si="70"/>
        <v>5825</v>
      </c>
      <c r="BQ32" s="173">
        <f t="shared" si="70"/>
        <v>3722</v>
      </c>
      <c r="BR32" s="161">
        <f t="shared" si="59"/>
        <v>47619</v>
      </c>
      <c r="BS32" s="161">
        <f t="shared" si="59"/>
        <v>44592</v>
      </c>
      <c r="BT32" s="161">
        <f t="shared" si="60"/>
        <v>92211</v>
      </c>
      <c r="BU32" s="161">
        <f>M32+U32+AC32+E32</f>
        <v>92211</v>
      </c>
      <c r="BV32" s="173">
        <f>SUM(BV24:BV31)</f>
        <v>20091855</v>
      </c>
      <c r="BW32" s="173">
        <f t="shared" ref="BW32:CF32" si="71">SUM(BW24:BW31)</f>
        <v>348603</v>
      </c>
      <c r="BX32" s="173">
        <f t="shared" si="71"/>
        <v>298691</v>
      </c>
      <c r="BY32" s="173">
        <f t="shared" si="71"/>
        <v>36872</v>
      </c>
      <c r="BZ32" s="173">
        <f t="shared" si="71"/>
        <v>26590</v>
      </c>
      <c r="CA32" s="173">
        <f t="shared" si="71"/>
        <v>14474</v>
      </c>
      <c r="CB32" s="173">
        <f t="shared" si="71"/>
        <v>325</v>
      </c>
      <c r="CC32" s="173">
        <f t="shared" si="71"/>
        <v>1772</v>
      </c>
      <c r="CD32" s="173">
        <f t="shared" si="71"/>
        <v>91</v>
      </c>
      <c r="CE32" s="173">
        <f t="shared" si="71"/>
        <v>1322</v>
      </c>
      <c r="CF32" s="173">
        <f t="shared" si="71"/>
        <v>101</v>
      </c>
      <c r="CG32" s="161">
        <f t="shared" si="61"/>
        <v>17568</v>
      </c>
      <c r="CH32" s="161">
        <f t="shared" si="35"/>
        <v>517</v>
      </c>
      <c r="CI32" s="173">
        <f>SUM(CI24:CI31)</f>
        <v>7882</v>
      </c>
      <c r="CJ32" s="173">
        <f t="shared" ref="CJ32:CL32" si="72">SUM(CJ24:CJ31)</f>
        <v>119</v>
      </c>
      <c r="CK32" s="173">
        <f t="shared" si="72"/>
        <v>103</v>
      </c>
      <c r="CL32" s="173">
        <f t="shared" si="72"/>
        <v>80</v>
      </c>
      <c r="CM32" s="173">
        <f t="shared" ref="CM32:CP32" si="73">SUM(CM24:CM31)</f>
        <v>39892</v>
      </c>
      <c r="CN32" s="173">
        <f t="shared" si="73"/>
        <v>45940</v>
      </c>
      <c r="CO32" s="173">
        <f t="shared" si="73"/>
        <v>907</v>
      </c>
      <c r="CP32" s="173">
        <f t="shared" si="73"/>
        <v>1617</v>
      </c>
      <c r="CQ32" s="181">
        <f t="shared" si="36"/>
        <v>0.66687451367024675</v>
      </c>
      <c r="CR32" s="182">
        <f t="shared" si="37"/>
        <v>71.009439843036844</v>
      </c>
      <c r="CS32" s="182">
        <f t="shared" si="38"/>
        <v>178.72236966362613</v>
      </c>
      <c r="CT32" s="181">
        <f t="shared" si="39"/>
        <v>0.47874652581108318</v>
      </c>
      <c r="CU32" s="181">
        <f t="shared" si="40"/>
        <v>5.9668555180681988E-2</v>
      </c>
      <c r="CV32" s="181">
        <f t="shared" si="41"/>
        <v>0.12344529965750559</v>
      </c>
      <c r="CW32" s="181">
        <f t="shared" si="42"/>
        <v>0.12125745326458294</v>
      </c>
      <c r="CX32" s="183">
        <f t="shared" si="43"/>
        <v>0.87874254673541707</v>
      </c>
      <c r="CY32" s="189">
        <f t="shared" si="62"/>
        <v>0.28836039084274112</v>
      </c>
      <c r="DA32" s="192">
        <f t="shared" si="44"/>
        <v>2.2245150639702848E-2</v>
      </c>
      <c r="DB32" s="192">
        <f t="shared" si="45"/>
        <v>0.2527995597743844</v>
      </c>
      <c r="DC32" s="192">
        <f t="shared" si="46"/>
        <v>0.18638996753453435</v>
      </c>
      <c r="DD32" s="192">
        <f t="shared" si="47"/>
        <v>8.3625098139071027E-2</v>
      </c>
      <c r="DE32" s="194"/>
    </row>
    <row r="34" spans="1:109" ht="15.75" thickBot="1" x14ac:dyDescent="0.3"/>
    <row r="35" spans="1:109" ht="15.75" thickBot="1" x14ac:dyDescent="0.3">
      <c r="A35" s="264" t="s">
        <v>84</v>
      </c>
      <c r="B35" s="265"/>
      <c r="C35" s="266" t="s">
        <v>0</v>
      </c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8"/>
      <c r="AJ35" s="254" t="s">
        <v>1</v>
      </c>
      <c r="AK35" s="255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5"/>
      <c r="AX35" s="255"/>
      <c r="AY35" s="255"/>
      <c r="AZ35" s="255"/>
      <c r="BA35" s="256"/>
      <c r="BB35" s="293" t="s">
        <v>2</v>
      </c>
      <c r="BC35" s="294"/>
      <c r="BD35" s="294"/>
      <c r="BE35" s="294"/>
      <c r="BF35" s="294"/>
      <c r="BG35" s="294"/>
      <c r="BH35" s="294"/>
      <c r="BI35" s="294"/>
      <c r="BJ35" s="294"/>
      <c r="BK35" s="294"/>
      <c r="BL35" s="294"/>
      <c r="BM35" s="294"/>
      <c r="BN35" s="294"/>
      <c r="BO35" s="294"/>
      <c r="BP35" s="294"/>
      <c r="BQ35" s="294"/>
      <c r="BR35" s="294"/>
      <c r="BS35" s="294"/>
      <c r="BT35" s="295"/>
      <c r="BU35" s="302" t="s">
        <v>3</v>
      </c>
      <c r="BV35" s="305" t="s">
        <v>4</v>
      </c>
      <c r="BW35" s="306"/>
      <c r="BX35" s="306"/>
      <c r="BY35" s="306"/>
      <c r="BZ35" s="307"/>
      <c r="CA35" s="336" t="s">
        <v>5</v>
      </c>
      <c r="CB35" s="337"/>
      <c r="CC35" s="337"/>
      <c r="CD35" s="337"/>
      <c r="CE35" s="337"/>
      <c r="CF35" s="337"/>
      <c r="CG35" s="337"/>
      <c r="CH35" s="338"/>
      <c r="CI35" s="345" t="s">
        <v>6</v>
      </c>
      <c r="CJ35" s="346"/>
      <c r="CK35" s="346"/>
      <c r="CL35" s="347"/>
      <c r="CM35" s="354" t="s">
        <v>7</v>
      </c>
      <c r="CN35" s="355"/>
      <c r="CO35" s="355"/>
      <c r="CP35" s="356"/>
      <c r="CQ35" s="363" t="s">
        <v>8</v>
      </c>
      <c r="CR35" s="365" t="s">
        <v>9</v>
      </c>
      <c r="CS35" s="365" t="s">
        <v>10</v>
      </c>
      <c r="CT35" s="363" t="s">
        <v>11</v>
      </c>
      <c r="CU35" s="365" t="s">
        <v>12</v>
      </c>
      <c r="CV35" s="365" t="s">
        <v>13</v>
      </c>
      <c r="CW35" s="369" t="s">
        <v>14</v>
      </c>
      <c r="CX35" s="369" t="s">
        <v>15</v>
      </c>
    </row>
    <row r="36" spans="1:109" ht="15.75" thickBot="1" x14ac:dyDescent="0.3">
      <c r="A36" s="264"/>
      <c r="B36" s="265"/>
      <c r="C36" s="269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1"/>
      <c r="AJ36" s="257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9"/>
      <c r="BB36" s="296"/>
      <c r="BC36" s="297"/>
      <c r="BD36" s="297"/>
      <c r="BE36" s="297"/>
      <c r="BF36" s="297"/>
      <c r="BG36" s="297"/>
      <c r="BH36" s="297"/>
      <c r="BI36" s="297"/>
      <c r="BJ36" s="297"/>
      <c r="BK36" s="297"/>
      <c r="BL36" s="297"/>
      <c r="BM36" s="297"/>
      <c r="BN36" s="297"/>
      <c r="BO36" s="297"/>
      <c r="BP36" s="297"/>
      <c r="BQ36" s="297"/>
      <c r="BR36" s="297"/>
      <c r="BS36" s="297"/>
      <c r="BT36" s="298"/>
      <c r="BU36" s="303"/>
      <c r="BV36" s="308"/>
      <c r="BW36" s="309"/>
      <c r="BX36" s="309"/>
      <c r="BY36" s="309"/>
      <c r="BZ36" s="310"/>
      <c r="CA36" s="339"/>
      <c r="CB36" s="340"/>
      <c r="CC36" s="340"/>
      <c r="CD36" s="340"/>
      <c r="CE36" s="340"/>
      <c r="CF36" s="340"/>
      <c r="CG36" s="340"/>
      <c r="CH36" s="341"/>
      <c r="CI36" s="348"/>
      <c r="CJ36" s="349"/>
      <c r="CK36" s="349"/>
      <c r="CL36" s="350"/>
      <c r="CM36" s="357"/>
      <c r="CN36" s="358"/>
      <c r="CO36" s="358"/>
      <c r="CP36" s="359"/>
      <c r="CQ36" s="363"/>
      <c r="CR36" s="365"/>
      <c r="CS36" s="365"/>
      <c r="CT36" s="363"/>
      <c r="CU36" s="365"/>
      <c r="CV36" s="365"/>
      <c r="CW36" s="370"/>
      <c r="CX36" s="370"/>
    </row>
    <row r="37" spans="1:109" ht="24" thickBot="1" x14ac:dyDescent="0.3">
      <c r="A37" s="264" t="s">
        <v>113</v>
      </c>
      <c r="B37" s="265"/>
      <c r="C37" s="316" t="s">
        <v>17</v>
      </c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7" t="s">
        <v>18</v>
      </c>
      <c r="T37" s="318"/>
      <c r="U37" s="318"/>
      <c r="V37" s="318"/>
      <c r="W37" s="318"/>
      <c r="X37" s="318"/>
      <c r="Y37" s="318"/>
      <c r="Z37" s="318"/>
      <c r="AA37" s="318"/>
      <c r="AB37" s="318"/>
      <c r="AC37" s="318"/>
      <c r="AD37" s="318"/>
      <c r="AE37" s="318"/>
      <c r="AF37" s="318"/>
      <c r="AG37" s="318"/>
      <c r="AH37" s="319"/>
      <c r="AI37" s="320" t="s">
        <v>19</v>
      </c>
      <c r="AJ37" s="254" t="s">
        <v>20</v>
      </c>
      <c r="AK37" s="255"/>
      <c r="AL37" s="255"/>
      <c r="AM37" s="255"/>
      <c r="AN37" s="255"/>
      <c r="AO37" s="256"/>
      <c r="AP37" s="254" t="s">
        <v>21</v>
      </c>
      <c r="AQ37" s="255"/>
      <c r="AR37" s="255"/>
      <c r="AS37" s="255"/>
      <c r="AT37" s="255"/>
      <c r="AU37" s="256"/>
      <c r="AV37" s="254" t="s">
        <v>22</v>
      </c>
      <c r="AW37" s="255"/>
      <c r="AX37" s="255"/>
      <c r="AY37" s="255"/>
      <c r="AZ37" s="255"/>
      <c r="BA37" s="256"/>
      <c r="BB37" s="296"/>
      <c r="BC37" s="297"/>
      <c r="BD37" s="297"/>
      <c r="BE37" s="297"/>
      <c r="BF37" s="297"/>
      <c r="BG37" s="297"/>
      <c r="BH37" s="297"/>
      <c r="BI37" s="297"/>
      <c r="BJ37" s="297"/>
      <c r="BK37" s="297"/>
      <c r="BL37" s="297"/>
      <c r="BM37" s="297"/>
      <c r="BN37" s="297"/>
      <c r="BO37" s="297"/>
      <c r="BP37" s="297"/>
      <c r="BQ37" s="297"/>
      <c r="BR37" s="297"/>
      <c r="BS37" s="297"/>
      <c r="BT37" s="298"/>
      <c r="BU37" s="303"/>
      <c r="BV37" s="308"/>
      <c r="BW37" s="309"/>
      <c r="BX37" s="309"/>
      <c r="BY37" s="309"/>
      <c r="BZ37" s="310"/>
      <c r="CA37" s="339"/>
      <c r="CB37" s="340"/>
      <c r="CC37" s="340"/>
      <c r="CD37" s="340"/>
      <c r="CE37" s="340"/>
      <c r="CF37" s="340"/>
      <c r="CG37" s="340"/>
      <c r="CH37" s="341"/>
      <c r="CI37" s="348"/>
      <c r="CJ37" s="349"/>
      <c r="CK37" s="349"/>
      <c r="CL37" s="350"/>
      <c r="CM37" s="357"/>
      <c r="CN37" s="358"/>
      <c r="CO37" s="358"/>
      <c r="CP37" s="359"/>
      <c r="CQ37" s="363"/>
      <c r="CR37" s="365"/>
      <c r="CS37" s="365"/>
      <c r="CT37" s="363"/>
      <c r="CU37" s="365"/>
      <c r="CV37" s="365"/>
      <c r="CW37" s="370"/>
      <c r="CX37" s="370"/>
      <c r="DA37" s="1" t="s">
        <v>118</v>
      </c>
      <c r="DB37" s="1" t="s">
        <v>119</v>
      </c>
      <c r="DC37" s="1" t="s">
        <v>120</v>
      </c>
      <c r="DD37" s="1" t="s">
        <v>121</v>
      </c>
      <c r="DE37" s="193"/>
    </row>
    <row r="38" spans="1:109" ht="15.75" thickBot="1" x14ac:dyDescent="0.3">
      <c r="A38" s="314"/>
      <c r="B38" s="315"/>
      <c r="C38" s="322" t="s">
        <v>23</v>
      </c>
      <c r="D38" s="322"/>
      <c r="E38" s="322"/>
      <c r="F38" s="322"/>
      <c r="G38" s="322"/>
      <c r="H38" s="322"/>
      <c r="I38" s="323"/>
      <c r="J38" s="323"/>
      <c r="K38" s="324" t="s">
        <v>24</v>
      </c>
      <c r="L38" s="324"/>
      <c r="M38" s="324"/>
      <c r="N38" s="324"/>
      <c r="O38" s="324"/>
      <c r="P38" s="324"/>
      <c r="Q38" s="324"/>
      <c r="R38" s="324"/>
      <c r="S38" s="325" t="s">
        <v>25</v>
      </c>
      <c r="T38" s="325"/>
      <c r="U38" s="325"/>
      <c r="V38" s="325"/>
      <c r="W38" s="325"/>
      <c r="X38" s="325"/>
      <c r="Y38" s="325"/>
      <c r="Z38" s="325"/>
      <c r="AA38" s="325" t="s">
        <v>26</v>
      </c>
      <c r="AB38" s="325"/>
      <c r="AC38" s="325"/>
      <c r="AD38" s="325"/>
      <c r="AE38" s="325"/>
      <c r="AF38" s="325"/>
      <c r="AG38" s="325"/>
      <c r="AH38" s="325"/>
      <c r="AI38" s="320"/>
      <c r="AJ38" s="257"/>
      <c r="AK38" s="258"/>
      <c r="AL38" s="258"/>
      <c r="AM38" s="258"/>
      <c r="AN38" s="258"/>
      <c r="AO38" s="259"/>
      <c r="AP38" s="257"/>
      <c r="AQ38" s="258"/>
      <c r="AR38" s="258"/>
      <c r="AS38" s="258"/>
      <c r="AT38" s="258"/>
      <c r="AU38" s="259"/>
      <c r="AV38" s="257"/>
      <c r="AW38" s="258"/>
      <c r="AX38" s="258"/>
      <c r="AY38" s="258"/>
      <c r="AZ38" s="258"/>
      <c r="BA38" s="259"/>
      <c r="BB38" s="299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  <c r="BN38" s="300"/>
      <c r="BO38" s="300"/>
      <c r="BP38" s="300"/>
      <c r="BQ38" s="300"/>
      <c r="BR38" s="300"/>
      <c r="BS38" s="300"/>
      <c r="BT38" s="301"/>
      <c r="BU38" s="304"/>
      <c r="BV38" s="311"/>
      <c r="BW38" s="312"/>
      <c r="BX38" s="312"/>
      <c r="BY38" s="312"/>
      <c r="BZ38" s="313"/>
      <c r="CA38" s="342"/>
      <c r="CB38" s="343"/>
      <c r="CC38" s="343"/>
      <c r="CD38" s="343"/>
      <c r="CE38" s="343"/>
      <c r="CF38" s="343"/>
      <c r="CG38" s="343"/>
      <c r="CH38" s="344"/>
      <c r="CI38" s="351"/>
      <c r="CJ38" s="352"/>
      <c r="CK38" s="352"/>
      <c r="CL38" s="353"/>
      <c r="CM38" s="360"/>
      <c r="CN38" s="361"/>
      <c r="CO38" s="361"/>
      <c r="CP38" s="362"/>
      <c r="CQ38" s="363"/>
      <c r="CR38" s="365"/>
      <c r="CS38" s="365"/>
      <c r="CT38" s="363"/>
      <c r="CU38" s="365"/>
      <c r="CV38" s="365"/>
      <c r="CW38" s="370"/>
      <c r="CX38" s="370"/>
      <c r="DA38" s="1"/>
      <c r="DB38" s="1"/>
      <c r="DC38" s="1"/>
      <c r="DD38" s="1"/>
      <c r="DE38" s="193"/>
    </row>
    <row r="39" spans="1:109" ht="15.75" thickBot="1" x14ac:dyDescent="0.3">
      <c r="A39" s="328" t="s">
        <v>27</v>
      </c>
      <c r="B39" s="330" t="s">
        <v>28</v>
      </c>
      <c r="C39" s="332" t="s">
        <v>29</v>
      </c>
      <c r="D39" s="332" t="s">
        <v>30</v>
      </c>
      <c r="E39" s="272" t="s">
        <v>31</v>
      </c>
      <c r="F39" s="274" t="s">
        <v>32</v>
      </c>
      <c r="G39" s="274"/>
      <c r="H39" s="274"/>
      <c r="I39" s="326" t="s">
        <v>33</v>
      </c>
      <c r="J39" s="277" t="s">
        <v>34</v>
      </c>
      <c r="K39" s="279" t="s">
        <v>29</v>
      </c>
      <c r="L39" s="279" t="s">
        <v>30</v>
      </c>
      <c r="M39" s="281" t="s">
        <v>35</v>
      </c>
      <c r="N39" s="286" t="s">
        <v>32</v>
      </c>
      <c r="O39" s="287"/>
      <c r="P39" s="288"/>
      <c r="Q39" s="275" t="s">
        <v>33</v>
      </c>
      <c r="R39" s="277" t="s">
        <v>34</v>
      </c>
      <c r="S39" s="279" t="s">
        <v>29</v>
      </c>
      <c r="T39" s="279" t="s">
        <v>30</v>
      </c>
      <c r="U39" s="281" t="s">
        <v>36</v>
      </c>
      <c r="V39" s="286" t="s">
        <v>32</v>
      </c>
      <c r="W39" s="287"/>
      <c r="X39" s="288"/>
      <c r="Y39" s="275" t="s">
        <v>33</v>
      </c>
      <c r="Z39" s="277" t="s">
        <v>34</v>
      </c>
      <c r="AA39" s="279" t="s">
        <v>29</v>
      </c>
      <c r="AB39" s="279" t="s">
        <v>30</v>
      </c>
      <c r="AC39" s="281" t="s">
        <v>37</v>
      </c>
      <c r="AD39" s="283" t="s">
        <v>32</v>
      </c>
      <c r="AE39" s="284"/>
      <c r="AF39" s="285"/>
      <c r="AG39" s="275" t="s">
        <v>33</v>
      </c>
      <c r="AH39" s="277" t="s">
        <v>34</v>
      </c>
      <c r="AI39" s="320"/>
      <c r="AJ39" s="291" t="s">
        <v>38</v>
      </c>
      <c r="AK39" s="292"/>
      <c r="AL39" s="291" t="s">
        <v>39</v>
      </c>
      <c r="AM39" s="292"/>
      <c r="AN39" s="289" t="s">
        <v>40</v>
      </c>
      <c r="AO39" s="290"/>
      <c r="AP39" s="291" t="s">
        <v>38</v>
      </c>
      <c r="AQ39" s="292"/>
      <c r="AR39" s="291" t="s">
        <v>39</v>
      </c>
      <c r="AS39" s="292"/>
      <c r="AT39" s="289" t="s">
        <v>34</v>
      </c>
      <c r="AU39" s="290"/>
      <c r="AV39" s="291" t="s">
        <v>38</v>
      </c>
      <c r="AW39" s="292"/>
      <c r="AX39" s="291" t="s">
        <v>39</v>
      </c>
      <c r="AY39" s="292"/>
      <c r="AZ39" s="289" t="s">
        <v>40</v>
      </c>
      <c r="BA39" s="290"/>
      <c r="BB39" s="376" t="s">
        <v>38</v>
      </c>
      <c r="BC39" s="376"/>
      <c r="BD39" s="376" t="s">
        <v>39</v>
      </c>
      <c r="BE39" s="376"/>
      <c r="BF39" s="376" t="s">
        <v>41</v>
      </c>
      <c r="BG39" s="376"/>
      <c r="BH39" s="376" t="s">
        <v>42</v>
      </c>
      <c r="BI39" s="376"/>
      <c r="BJ39" s="376" t="s">
        <v>43</v>
      </c>
      <c r="BK39" s="376"/>
      <c r="BL39" s="376" t="s">
        <v>44</v>
      </c>
      <c r="BM39" s="376"/>
      <c r="BN39" s="376" t="s">
        <v>45</v>
      </c>
      <c r="BO39" s="376"/>
      <c r="BP39" s="376" t="s">
        <v>46</v>
      </c>
      <c r="BQ39" s="376"/>
      <c r="BR39" s="277" t="s">
        <v>47</v>
      </c>
      <c r="BS39" s="277"/>
      <c r="BT39" s="277"/>
      <c r="BU39" s="302" t="s">
        <v>48</v>
      </c>
      <c r="BV39" s="377" t="s">
        <v>49</v>
      </c>
      <c r="BW39" s="377" t="s">
        <v>50</v>
      </c>
      <c r="BX39" s="377" t="s">
        <v>51</v>
      </c>
      <c r="BY39" s="280" t="s">
        <v>52</v>
      </c>
      <c r="BZ39" s="280" t="s">
        <v>53</v>
      </c>
      <c r="CA39" s="372" t="s">
        <v>54</v>
      </c>
      <c r="CB39" s="373"/>
      <c r="CC39" s="372" t="s">
        <v>55</v>
      </c>
      <c r="CD39" s="373"/>
      <c r="CE39" s="372" t="s">
        <v>56</v>
      </c>
      <c r="CF39" s="373"/>
      <c r="CG39" s="374" t="s">
        <v>34</v>
      </c>
      <c r="CH39" s="375"/>
      <c r="CI39" s="367" t="s">
        <v>57</v>
      </c>
      <c r="CJ39" s="367" t="s">
        <v>58</v>
      </c>
      <c r="CK39" s="367" t="s">
        <v>59</v>
      </c>
      <c r="CL39" s="367" t="s">
        <v>60</v>
      </c>
      <c r="CM39" s="367" t="s">
        <v>61</v>
      </c>
      <c r="CN39" s="367" t="s">
        <v>62</v>
      </c>
      <c r="CO39" s="367" t="s">
        <v>63</v>
      </c>
      <c r="CP39" s="367" t="s">
        <v>64</v>
      </c>
      <c r="CQ39" s="363"/>
      <c r="CR39" s="365"/>
      <c r="CS39" s="365"/>
      <c r="CT39" s="363"/>
      <c r="CU39" s="365"/>
      <c r="CV39" s="365"/>
      <c r="CW39" s="370"/>
      <c r="CX39" s="370"/>
      <c r="DA39" s="1"/>
      <c r="DB39" s="1"/>
      <c r="DC39" s="1"/>
      <c r="DD39" s="1"/>
      <c r="DE39" s="193"/>
    </row>
    <row r="40" spans="1:109" ht="48" customHeight="1" x14ac:dyDescent="0.25">
      <c r="A40" s="329"/>
      <c r="B40" s="331"/>
      <c r="C40" s="333"/>
      <c r="D40" s="333"/>
      <c r="E40" s="273"/>
      <c r="F40" s="224" t="s">
        <v>65</v>
      </c>
      <c r="G40" s="224" t="s">
        <v>66</v>
      </c>
      <c r="H40" s="224" t="s">
        <v>67</v>
      </c>
      <c r="I40" s="327"/>
      <c r="J40" s="278"/>
      <c r="K40" s="280"/>
      <c r="L40" s="280"/>
      <c r="M40" s="282"/>
      <c r="N40" s="222" t="s">
        <v>68</v>
      </c>
      <c r="O40" s="222" t="s">
        <v>66</v>
      </c>
      <c r="P40" s="222" t="s">
        <v>69</v>
      </c>
      <c r="Q40" s="276"/>
      <c r="R40" s="278"/>
      <c r="S40" s="280"/>
      <c r="T40" s="280"/>
      <c r="U40" s="282"/>
      <c r="V40" s="222" t="s">
        <v>68</v>
      </c>
      <c r="W40" s="222" t="s">
        <v>70</v>
      </c>
      <c r="X40" s="222" t="s">
        <v>71</v>
      </c>
      <c r="Y40" s="276"/>
      <c r="Z40" s="278"/>
      <c r="AA40" s="280"/>
      <c r="AB40" s="280"/>
      <c r="AC40" s="282"/>
      <c r="AD40" s="222" t="s">
        <v>68</v>
      </c>
      <c r="AE40" s="222" t="s">
        <v>66</v>
      </c>
      <c r="AF40" s="222" t="s">
        <v>71</v>
      </c>
      <c r="AG40" s="276"/>
      <c r="AH40" s="278"/>
      <c r="AI40" s="321"/>
      <c r="AJ40" s="219" t="s">
        <v>72</v>
      </c>
      <c r="AK40" s="219" t="s">
        <v>73</v>
      </c>
      <c r="AL40" s="219" t="s">
        <v>72</v>
      </c>
      <c r="AM40" s="219" t="s">
        <v>73</v>
      </c>
      <c r="AN40" s="221" t="s">
        <v>72</v>
      </c>
      <c r="AO40" s="221" t="s">
        <v>74</v>
      </c>
      <c r="AP40" s="219" t="s">
        <v>72</v>
      </c>
      <c r="AQ40" s="219" t="s">
        <v>73</v>
      </c>
      <c r="AR40" s="219" t="s">
        <v>72</v>
      </c>
      <c r="AS40" s="219" t="s">
        <v>73</v>
      </c>
      <c r="AT40" s="221" t="s">
        <v>72</v>
      </c>
      <c r="AU40" s="221" t="s">
        <v>74</v>
      </c>
      <c r="AV40" s="219" t="s">
        <v>72</v>
      </c>
      <c r="AW40" s="219" t="s">
        <v>73</v>
      </c>
      <c r="AX40" s="219" t="s">
        <v>72</v>
      </c>
      <c r="AY40" s="219" t="s">
        <v>73</v>
      </c>
      <c r="AZ40" s="221" t="s">
        <v>72</v>
      </c>
      <c r="BA40" s="221" t="s">
        <v>74</v>
      </c>
      <c r="BB40" s="219" t="s">
        <v>72</v>
      </c>
      <c r="BC40" s="219" t="s">
        <v>73</v>
      </c>
      <c r="BD40" s="219" t="s">
        <v>72</v>
      </c>
      <c r="BE40" s="219" t="s">
        <v>73</v>
      </c>
      <c r="BF40" s="219" t="s">
        <v>72</v>
      </c>
      <c r="BG40" s="219" t="s">
        <v>73</v>
      </c>
      <c r="BH40" s="219" t="s">
        <v>72</v>
      </c>
      <c r="BI40" s="219" t="s">
        <v>73</v>
      </c>
      <c r="BJ40" s="219" t="s">
        <v>72</v>
      </c>
      <c r="BK40" s="219" t="s">
        <v>73</v>
      </c>
      <c r="BL40" s="219" t="s">
        <v>72</v>
      </c>
      <c r="BM40" s="219" t="s">
        <v>73</v>
      </c>
      <c r="BN40" s="219" t="s">
        <v>72</v>
      </c>
      <c r="BO40" s="219" t="s">
        <v>73</v>
      </c>
      <c r="BP40" s="219" t="s">
        <v>72</v>
      </c>
      <c r="BQ40" s="219" t="s">
        <v>73</v>
      </c>
      <c r="BR40" s="221" t="s">
        <v>72</v>
      </c>
      <c r="BS40" s="221" t="s">
        <v>73</v>
      </c>
      <c r="BT40" s="221" t="s">
        <v>34</v>
      </c>
      <c r="BU40" s="303"/>
      <c r="BV40" s="378"/>
      <c r="BW40" s="378"/>
      <c r="BX40" s="378"/>
      <c r="BY40" s="371"/>
      <c r="BZ40" s="371"/>
      <c r="CA40" s="225" t="s">
        <v>75</v>
      </c>
      <c r="CB40" s="225" t="s">
        <v>76</v>
      </c>
      <c r="CC40" s="225" t="s">
        <v>75</v>
      </c>
      <c r="CD40" s="225" t="s">
        <v>76</v>
      </c>
      <c r="CE40" s="225" t="s">
        <v>75</v>
      </c>
      <c r="CF40" s="225" t="s">
        <v>76</v>
      </c>
      <c r="CG40" s="7" t="s">
        <v>75</v>
      </c>
      <c r="CH40" s="7" t="s">
        <v>76</v>
      </c>
      <c r="CI40" s="368"/>
      <c r="CJ40" s="368"/>
      <c r="CK40" s="368"/>
      <c r="CL40" s="368"/>
      <c r="CM40" s="368"/>
      <c r="CN40" s="368"/>
      <c r="CO40" s="368"/>
      <c r="CP40" s="368"/>
      <c r="CQ40" s="364"/>
      <c r="CR40" s="366"/>
      <c r="CS40" s="366"/>
      <c r="CT40" s="364"/>
      <c r="CU40" s="366"/>
      <c r="CV40" s="366"/>
      <c r="CW40" s="370"/>
      <c r="CX40" s="370"/>
      <c r="DA40" s="1"/>
      <c r="DB40" s="1"/>
      <c r="DC40" s="1"/>
      <c r="DD40" s="1"/>
      <c r="DE40" s="193"/>
    </row>
    <row r="41" spans="1:109" x14ac:dyDescent="0.25">
      <c r="A41" s="155" t="s">
        <v>85</v>
      </c>
      <c r="B41" s="223">
        <v>4109273</v>
      </c>
      <c r="C41" s="144">
        <v>482</v>
      </c>
      <c r="D41" s="144">
        <v>60</v>
      </c>
      <c r="E41" s="145">
        <f>SUM(C41:D41)</f>
        <v>542</v>
      </c>
      <c r="F41" s="144">
        <v>7</v>
      </c>
      <c r="G41" s="144">
        <v>0</v>
      </c>
      <c r="H41" s="144">
        <v>1</v>
      </c>
      <c r="I41" s="144">
        <v>1</v>
      </c>
      <c r="J41" s="146">
        <f>SUM(E41:I41)</f>
        <v>551</v>
      </c>
      <c r="K41" s="144">
        <v>436</v>
      </c>
      <c r="L41" s="144">
        <v>20</v>
      </c>
      <c r="M41" s="146">
        <f t="shared" ref="M41:M48" si="74">SUM(K41:L41)</f>
        <v>456</v>
      </c>
      <c r="N41" s="144">
        <v>0</v>
      </c>
      <c r="O41" s="144">
        <v>0</v>
      </c>
      <c r="P41" s="144">
        <v>3</v>
      </c>
      <c r="Q41" s="144">
        <v>1</v>
      </c>
      <c r="R41" s="146">
        <f>SUM(M41:Q41)</f>
        <v>460</v>
      </c>
      <c r="S41" s="144">
        <v>3</v>
      </c>
      <c r="T41" s="144">
        <v>0</v>
      </c>
      <c r="U41" s="146">
        <f>SUM(S41:T41)</f>
        <v>3</v>
      </c>
      <c r="V41" s="144">
        <v>0</v>
      </c>
      <c r="W41" s="144">
        <v>0</v>
      </c>
      <c r="X41" s="144">
        <v>0</v>
      </c>
      <c r="Y41" s="144">
        <v>0</v>
      </c>
      <c r="Z41" s="146">
        <f>SUM(U41:Y41)</f>
        <v>3</v>
      </c>
      <c r="AA41" s="144">
        <v>341</v>
      </c>
      <c r="AB41" s="144">
        <v>5</v>
      </c>
      <c r="AC41" s="146">
        <f>SUM(AA41:AB41)</f>
        <v>346</v>
      </c>
      <c r="AD41" s="144">
        <v>0</v>
      </c>
      <c r="AE41" s="144">
        <v>0</v>
      </c>
      <c r="AF41" s="144">
        <v>7</v>
      </c>
      <c r="AG41" s="144">
        <v>0</v>
      </c>
      <c r="AH41" s="146">
        <f>SUM(AC41:AG41)</f>
        <v>353</v>
      </c>
      <c r="AI41" s="146">
        <f>SUM(J41,R41,Z41,AH41)</f>
        <v>1367</v>
      </c>
      <c r="AJ41" s="1">
        <v>0</v>
      </c>
      <c r="AK41" s="1">
        <v>0</v>
      </c>
      <c r="AL41" s="1">
        <v>1</v>
      </c>
      <c r="AM41" s="1">
        <v>6</v>
      </c>
      <c r="AN41" s="2">
        <f>AJ41+AL41</f>
        <v>1</v>
      </c>
      <c r="AO41" s="2">
        <f>AK41+AM41</f>
        <v>6</v>
      </c>
      <c r="AP41" s="1">
        <v>2</v>
      </c>
      <c r="AQ41" s="1">
        <v>2</v>
      </c>
      <c r="AR41" s="1">
        <v>9</v>
      </c>
      <c r="AS41" s="1">
        <v>11</v>
      </c>
      <c r="AT41" s="2">
        <f>AP41+AR41</f>
        <v>11</v>
      </c>
      <c r="AU41" s="2">
        <f>AQ41+AS41</f>
        <v>13</v>
      </c>
      <c r="AV41" s="1">
        <v>2</v>
      </c>
      <c r="AW41" s="1">
        <v>4</v>
      </c>
      <c r="AX41" s="1">
        <v>7</v>
      </c>
      <c r="AY41" s="1">
        <v>6</v>
      </c>
      <c r="AZ41" s="2">
        <f t="shared" ref="AZ41:BA41" si="75">AV41+AX41</f>
        <v>9</v>
      </c>
      <c r="BA41" s="2">
        <f t="shared" si="75"/>
        <v>10</v>
      </c>
      <c r="BB41" s="1">
        <v>3</v>
      </c>
      <c r="BC41" s="1">
        <v>10</v>
      </c>
      <c r="BD41" s="1">
        <v>22</v>
      </c>
      <c r="BE41" s="1">
        <v>24</v>
      </c>
      <c r="BF41" s="1">
        <v>133</v>
      </c>
      <c r="BG41" s="1">
        <v>146</v>
      </c>
      <c r="BH41" s="1">
        <v>107</v>
      </c>
      <c r="BI41" s="1">
        <v>93</v>
      </c>
      <c r="BJ41" s="1">
        <v>84</v>
      </c>
      <c r="BK41" s="1">
        <v>88</v>
      </c>
      <c r="BL41" s="1">
        <v>102</v>
      </c>
      <c r="BM41" s="1">
        <v>81</v>
      </c>
      <c r="BN41" s="1">
        <v>112</v>
      </c>
      <c r="BO41" s="1">
        <v>85</v>
      </c>
      <c r="BP41" s="1">
        <v>157</v>
      </c>
      <c r="BQ41" s="1">
        <v>100</v>
      </c>
      <c r="BR41" s="2">
        <f>BB41+BD41+BF41+BH41+BJ41+BL41+BN41+BP41</f>
        <v>720</v>
      </c>
      <c r="BS41" s="2">
        <f>BC41+BE41+BG41+BI41+BK41+BM41+BO41+BQ41</f>
        <v>627</v>
      </c>
      <c r="BT41" s="2">
        <f>SUM(BR41:BS41)</f>
        <v>1347</v>
      </c>
      <c r="BU41" s="2">
        <f>M41+U41+AC41+E41</f>
        <v>1347</v>
      </c>
      <c r="BV41" s="1">
        <v>313852</v>
      </c>
      <c r="BW41" s="1">
        <v>5290</v>
      </c>
      <c r="BX41" s="1">
        <v>6088</v>
      </c>
      <c r="BY41" s="1">
        <v>607</v>
      </c>
      <c r="BZ41" s="1">
        <v>454</v>
      </c>
      <c r="CA41" s="1">
        <v>477</v>
      </c>
      <c r="CB41" s="1">
        <v>2</v>
      </c>
      <c r="CC41" s="1">
        <v>88</v>
      </c>
      <c r="CD41" s="1">
        <v>5</v>
      </c>
      <c r="CE41" s="1">
        <v>28</v>
      </c>
      <c r="CF41" s="1">
        <v>2</v>
      </c>
      <c r="CG41" s="2">
        <f t="shared" ref="CG41:CH48" si="76">CA41+CC41+CE41</f>
        <v>593</v>
      </c>
      <c r="CH41" s="2">
        <f t="shared" si="76"/>
        <v>9</v>
      </c>
      <c r="CI41" s="1">
        <v>0</v>
      </c>
      <c r="CJ41" s="1">
        <v>0</v>
      </c>
      <c r="CK41" s="1">
        <v>0</v>
      </c>
      <c r="CL41" s="1">
        <v>0</v>
      </c>
      <c r="CM41" s="1">
        <v>6405</v>
      </c>
      <c r="CN41" s="1">
        <v>7500</v>
      </c>
      <c r="CO41" s="1">
        <v>129</v>
      </c>
      <c r="CP41" s="1">
        <v>1</v>
      </c>
      <c r="CQ41" s="4">
        <f>(E41)/((B41*0.00268)/4)</f>
        <v>0.19686091040449175</v>
      </c>
      <c r="CR41" s="5">
        <v>53.050746445904181</v>
      </c>
      <c r="CS41" s="5">
        <f t="shared" ref="CS41:CS49" si="77">((BU41*4)/B41)*100000</f>
        <v>131.11808341767511</v>
      </c>
      <c r="CT41" s="4">
        <f t="shared" ref="CT41:CT49" si="78">J41/(J41+R41)</f>
        <v>0.54500494559841739</v>
      </c>
      <c r="CU41" s="4">
        <f t="shared" ref="CU41:CU49" si="79">(AI41-AA41-S41-K41-C41)/AI41</f>
        <v>7.681053401609364E-2</v>
      </c>
      <c r="CV41" s="4">
        <f t="shared" ref="CV41:CV49" si="80">BY41/BX41</f>
        <v>9.9704336399474375E-2</v>
      </c>
      <c r="CW41" s="4">
        <f t="shared" ref="CW41:CW49" si="81">(AN41+AO41+AT41+AU41+AZ41+BA41)/AI41</f>
        <v>3.6576444769568395E-2</v>
      </c>
      <c r="CX41" s="156">
        <f t="shared" ref="CX41:CX49" si="82">100%-CW41</f>
        <v>0.96342355523043155</v>
      </c>
      <c r="DA41" s="192">
        <f t="shared" ref="DA41:DA49" si="83">CP41/(J41*2)</f>
        <v>9.0744101633393826E-4</v>
      </c>
      <c r="DB41" s="192">
        <f t="shared" ref="DB41:DB49" si="84">CN41/(J41*5)</f>
        <v>2.7223230490018149</v>
      </c>
      <c r="DC41" s="192">
        <f t="shared" ref="DC41:DC49" si="85">CG41/AI41</f>
        <v>0.43379663496708121</v>
      </c>
      <c r="DD41" s="192">
        <f t="shared" ref="DD41:DD49" si="86">CI41/AI41</f>
        <v>0</v>
      </c>
      <c r="DE41" s="194"/>
    </row>
    <row r="42" spans="1:109" x14ac:dyDescent="0.25">
      <c r="A42" s="177" t="s">
        <v>78</v>
      </c>
      <c r="B42" s="149">
        <v>12344408</v>
      </c>
      <c r="C42" s="2">
        <v>920</v>
      </c>
      <c r="D42" s="2">
        <v>39</v>
      </c>
      <c r="E42" s="145">
        <f t="shared" ref="E42:E48" si="87">SUM(C42:D42)</f>
        <v>959</v>
      </c>
      <c r="F42" s="2">
        <v>4</v>
      </c>
      <c r="G42" s="2">
        <v>3</v>
      </c>
      <c r="H42" s="2">
        <v>21</v>
      </c>
      <c r="I42" s="2">
        <v>0</v>
      </c>
      <c r="J42" s="146">
        <v>987</v>
      </c>
      <c r="K42" s="2">
        <v>876</v>
      </c>
      <c r="L42" s="2">
        <v>4</v>
      </c>
      <c r="M42" s="146">
        <f t="shared" si="74"/>
        <v>880</v>
      </c>
      <c r="N42" s="2">
        <v>0</v>
      </c>
      <c r="O42" s="2">
        <v>1</v>
      </c>
      <c r="P42" s="2">
        <v>9</v>
      </c>
      <c r="Q42" s="2">
        <v>2</v>
      </c>
      <c r="R42" s="146">
        <v>892</v>
      </c>
      <c r="S42" s="2">
        <v>4</v>
      </c>
      <c r="T42" s="2">
        <v>0</v>
      </c>
      <c r="U42" s="146">
        <v>4</v>
      </c>
      <c r="V42" s="2">
        <v>0</v>
      </c>
      <c r="W42" s="2">
        <v>0</v>
      </c>
      <c r="X42" s="2">
        <v>0</v>
      </c>
      <c r="Y42" s="2">
        <v>0</v>
      </c>
      <c r="Z42" s="146">
        <v>4</v>
      </c>
      <c r="AA42" s="2">
        <v>666</v>
      </c>
      <c r="AB42" s="2">
        <v>1</v>
      </c>
      <c r="AC42" s="146">
        <v>667</v>
      </c>
      <c r="AD42" s="2">
        <v>3</v>
      </c>
      <c r="AE42" s="2">
        <v>0</v>
      </c>
      <c r="AF42" s="2">
        <v>6</v>
      </c>
      <c r="AG42" s="2">
        <v>1</v>
      </c>
      <c r="AH42" s="146">
        <f t="shared" ref="AH42:AH48" si="88">SUM(AC42:AG42)</f>
        <v>677</v>
      </c>
      <c r="AI42" s="146">
        <f t="shared" ref="AI42:AI48" si="89">SUM(J42,R42,Z42,AH42)</f>
        <v>2560</v>
      </c>
      <c r="AJ42" s="143">
        <v>0</v>
      </c>
      <c r="AK42" s="1">
        <v>1</v>
      </c>
      <c r="AL42" s="1">
        <v>9</v>
      </c>
      <c r="AM42" s="1">
        <v>13</v>
      </c>
      <c r="AN42" s="2">
        <v>9</v>
      </c>
      <c r="AO42" s="2">
        <v>14</v>
      </c>
      <c r="AP42" s="1">
        <v>78</v>
      </c>
      <c r="AQ42" s="1">
        <v>57</v>
      </c>
      <c r="AR42" s="1">
        <v>43</v>
      </c>
      <c r="AS42" s="1">
        <v>46</v>
      </c>
      <c r="AT42" s="2">
        <v>121</v>
      </c>
      <c r="AU42" s="2">
        <v>103</v>
      </c>
      <c r="AV42" s="1">
        <v>37</v>
      </c>
      <c r="AW42" s="1">
        <v>24</v>
      </c>
      <c r="AX42" s="1">
        <v>34</v>
      </c>
      <c r="AY42" s="1">
        <v>42</v>
      </c>
      <c r="AZ42" s="2">
        <v>71</v>
      </c>
      <c r="BA42" s="2">
        <v>66</v>
      </c>
      <c r="BB42" s="1">
        <v>130</v>
      </c>
      <c r="BC42" s="1">
        <v>101</v>
      </c>
      <c r="BD42" s="1">
        <v>100</v>
      </c>
      <c r="BE42" s="1">
        <v>125</v>
      </c>
      <c r="BF42" s="1">
        <v>200</v>
      </c>
      <c r="BG42" s="1">
        <v>254</v>
      </c>
      <c r="BH42" s="1">
        <v>153</v>
      </c>
      <c r="BI42" s="1">
        <v>214</v>
      </c>
      <c r="BJ42" s="1">
        <v>96</v>
      </c>
      <c r="BK42" s="1">
        <v>160</v>
      </c>
      <c r="BL42" s="1">
        <v>160</v>
      </c>
      <c r="BM42" s="1">
        <v>157</v>
      </c>
      <c r="BN42" s="1">
        <v>159</v>
      </c>
      <c r="BO42" s="1">
        <v>169</v>
      </c>
      <c r="BP42" s="1">
        <v>198</v>
      </c>
      <c r="BQ42" s="1">
        <v>134</v>
      </c>
      <c r="BR42" s="2">
        <v>1196</v>
      </c>
      <c r="BS42" s="2">
        <v>1314</v>
      </c>
      <c r="BT42" s="2">
        <v>2510</v>
      </c>
      <c r="BU42" s="2">
        <v>2510</v>
      </c>
      <c r="BV42" s="1">
        <v>629335</v>
      </c>
      <c r="BW42" s="1">
        <v>16231</v>
      </c>
      <c r="BX42" s="1">
        <v>9460</v>
      </c>
      <c r="BY42" s="1">
        <v>888</v>
      </c>
      <c r="BZ42" s="1">
        <v>342</v>
      </c>
      <c r="CA42" s="1">
        <v>276</v>
      </c>
      <c r="CB42" s="1">
        <v>1</v>
      </c>
      <c r="CC42" s="1">
        <v>2</v>
      </c>
      <c r="CD42" s="1">
        <v>1</v>
      </c>
      <c r="CE42" s="1">
        <v>3</v>
      </c>
      <c r="CF42" s="1">
        <v>0</v>
      </c>
      <c r="CG42" s="2">
        <v>281</v>
      </c>
      <c r="CH42" s="2">
        <v>2</v>
      </c>
      <c r="CI42" s="1">
        <v>115</v>
      </c>
      <c r="CJ42" s="1">
        <v>3</v>
      </c>
      <c r="CK42" s="1">
        <v>3</v>
      </c>
      <c r="CL42" s="1">
        <v>3</v>
      </c>
      <c r="CM42" s="1">
        <v>254</v>
      </c>
      <c r="CN42" s="1">
        <v>273</v>
      </c>
      <c r="CO42" s="1">
        <v>60</v>
      </c>
      <c r="CP42" s="1">
        <v>5</v>
      </c>
      <c r="CQ42" s="4">
        <f t="shared" ref="CQ42:CQ49" si="90">(E42+M42+U42+AC42)/((B42*0.00268)/4)</f>
        <v>0.30347900496454894</v>
      </c>
      <c r="CR42" s="5">
        <v>31.204412556681532</v>
      </c>
      <c r="CS42" s="5">
        <f t="shared" si="77"/>
        <v>81.332373330499124</v>
      </c>
      <c r="CT42" s="4">
        <f t="shared" si="78"/>
        <v>0.525279403938265</v>
      </c>
      <c r="CU42" s="4">
        <f t="shared" si="79"/>
        <v>3.6718750000000001E-2</v>
      </c>
      <c r="CV42" s="4">
        <f t="shared" si="80"/>
        <v>9.386892177589852E-2</v>
      </c>
      <c r="CW42" s="4">
        <f t="shared" si="81"/>
        <v>0.15</v>
      </c>
      <c r="CX42" s="156">
        <f t="shared" si="82"/>
        <v>0.85</v>
      </c>
      <c r="DA42" s="192">
        <f t="shared" si="83"/>
        <v>2.5329280648429585E-3</v>
      </c>
      <c r="DB42" s="192">
        <f t="shared" si="84"/>
        <v>5.5319148936170209E-2</v>
      </c>
      <c r="DC42" s="192">
        <f t="shared" si="85"/>
        <v>0.10976562500000001</v>
      </c>
      <c r="DD42" s="192">
        <f t="shared" si="86"/>
        <v>4.4921875E-2</v>
      </c>
      <c r="DE42" s="194"/>
    </row>
    <row r="43" spans="1:109" x14ac:dyDescent="0.25">
      <c r="A43" s="155" t="s">
        <v>79</v>
      </c>
      <c r="B43" s="147">
        <v>5001676</v>
      </c>
      <c r="C43" s="148">
        <v>270</v>
      </c>
      <c r="D43" s="148">
        <v>39</v>
      </c>
      <c r="E43" s="145">
        <f t="shared" si="87"/>
        <v>309</v>
      </c>
      <c r="F43" s="148">
        <v>8</v>
      </c>
      <c r="G43" s="148">
        <v>1</v>
      </c>
      <c r="H43" s="148">
        <v>1</v>
      </c>
      <c r="I43" s="148">
        <v>0</v>
      </c>
      <c r="J43" s="146">
        <v>319</v>
      </c>
      <c r="K43" s="148">
        <v>486</v>
      </c>
      <c r="L43" s="148">
        <v>1</v>
      </c>
      <c r="M43" s="146">
        <f t="shared" si="74"/>
        <v>487</v>
      </c>
      <c r="N43" s="148">
        <v>0</v>
      </c>
      <c r="O43" s="148">
        <v>0</v>
      </c>
      <c r="P43" s="148">
        <v>20</v>
      </c>
      <c r="Q43" s="148">
        <v>0</v>
      </c>
      <c r="R43" s="146">
        <v>507</v>
      </c>
      <c r="S43" s="148">
        <v>18</v>
      </c>
      <c r="T43" s="148">
        <v>0</v>
      </c>
      <c r="U43" s="146">
        <v>18</v>
      </c>
      <c r="V43" s="148">
        <v>0</v>
      </c>
      <c r="W43" s="148">
        <v>0</v>
      </c>
      <c r="X43" s="148">
        <v>0</v>
      </c>
      <c r="Y43" s="148">
        <v>0</v>
      </c>
      <c r="Z43" s="146">
        <v>18</v>
      </c>
      <c r="AA43" s="148">
        <v>377</v>
      </c>
      <c r="AB43" s="148">
        <v>2</v>
      </c>
      <c r="AC43" s="146">
        <v>379</v>
      </c>
      <c r="AD43" s="148">
        <v>26</v>
      </c>
      <c r="AE43" s="148">
        <v>0</v>
      </c>
      <c r="AF43" s="148">
        <v>13</v>
      </c>
      <c r="AG43" s="148">
        <v>2</v>
      </c>
      <c r="AH43" s="146">
        <f t="shared" si="88"/>
        <v>420</v>
      </c>
      <c r="AI43" s="146">
        <f t="shared" si="89"/>
        <v>1264</v>
      </c>
      <c r="AJ43" s="1">
        <v>0</v>
      </c>
      <c r="AK43" s="1">
        <v>0</v>
      </c>
      <c r="AL43" s="1">
        <v>3</v>
      </c>
      <c r="AM43" s="1">
        <v>7</v>
      </c>
      <c r="AN43" s="2">
        <v>3</v>
      </c>
      <c r="AO43" s="2">
        <v>7</v>
      </c>
      <c r="AP43" s="1">
        <v>58</v>
      </c>
      <c r="AQ43" s="1">
        <v>44</v>
      </c>
      <c r="AR43" s="1">
        <v>35</v>
      </c>
      <c r="AS43" s="1">
        <v>21</v>
      </c>
      <c r="AT43" s="2">
        <v>93</v>
      </c>
      <c r="AU43" s="2">
        <v>65</v>
      </c>
      <c r="AV43" s="1">
        <v>63</v>
      </c>
      <c r="AW43" s="1">
        <v>49</v>
      </c>
      <c r="AX43" s="1">
        <v>30</v>
      </c>
      <c r="AY43" s="1">
        <v>23</v>
      </c>
      <c r="AZ43" s="2">
        <v>93</v>
      </c>
      <c r="BA43" s="2">
        <v>72</v>
      </c>
      <c r="BB43" s="1">
        <v>121</v>
      </c>
      <c r="BC43" s="1">
        <v>93</v>
      </c>
      <c r="BD43" s="1">
        <v>67</v>
      </c>
      <c r="BE43" s="1">
        <v>51</v>
      </c>
      <c r="BF43" s="1">
        <v>121</v>
      </c>
      <c r="BG43" s="1">
        <v>104</v>
      </c>
      <c r="BH43" s="1">
        <v>95</v>
      </c>
      <c r="BI43" s="1">
        <v>60</v>
      </c>
      <c r="BJ43" s="1">
        <v>68</v>
      </c>
      <c r="BK43" s="1">
        <v>79</v>
      </c>
      <c r="BL43" s="1">
        <v>48</v>
      </c>
      <c r="BM43" s="1">
        <v>62</v>
      </c>
      <c r="BN43" s="1">
        <v>55</v>
      </c>
      <c r="BO43" s="1">
        <v>54</v>
      </c>
      <c r="BP43" s="1">
        <v>60</v>
      </c>
      <c r="BQ43" s="1">
        <v>55</v>
      </c>
      <c r="BR43" s="2">
        <f t="shared" ref="BR43:BS43" si="91">BB43+BD43+BF43+BH43+BJ43+BL43+BN43+BP43</f>
        <v>635</v>
      </c>
      <c r="BS43" s="2">
        <f t="shared" si="91"/>
        <v>558</v>
      </c>
      <c r="BT43" s="2">
        <f t="shared" ref="BT43" si="92">SUM(BR43:BS43)</f>
        <v>1193</v>
      </c>
      <c r="BU43" s="2">
        <f>M43+U43+AC43+E43</f>
        <v>1193</v>
      </c>
      <c r="BV43" s="1">
        <v>50233</v>
      </c>
      <c r="BW43" s="1">
        <v>3155</v>
      </c>
      <c r="BX43" s="1">
        <v>2363</v>
      </c>
      <c r="BY43" s="1">
        <v>455</v>
      </c>
      <c r="BZ43" s="1">
        <v>193</v>
      </c>
      <c r="CA43" s="1">
        <v>152</v>
      </c>
      <c r="CB43" s="1">
        <v>5</v>
      </c>
      <c r="CC43" s="1">
        <v>34</v>
      </c>
      <c r="CD43" s="1">
        <v>2</v>
      </c>
      <c r="CE43" s="1">
        <v>8</v>
      </c>
      <c r="CF43" s="1">
        <v>0</v>
      </c>
      <c r="CG43" s="2">
        <f t="shared" si="76"/>
        <v>194</v>
      </c>
      <c r="CH43" s="2">
        <f t="shared" si="76"/>
        <v>7</v>
      </c>
      <c r="CI43" s="1">
        <v>226</v>
      </c>
      <c r="CJ43" s="1">
        <v>0</v>
      </c>
      <c r="CK43" s="1">
        <v>0</v>
      </c>
      <c r="CL43" s="1">
        <v>0</v>
      </c>
      <c r="CM43" s="1">
        <v>71</v>
      </c>
      <c r="CN43" s="1">
        <v>177</v>
      </c>
      <c r="CO43" s="1">
        <v>10</v>
      </c>
      <c r="CP43" s="1">
        <v>25</v>
      </c>
      <c r="CQ43" s="4">
        <f t="shared" si="90"/>
        <v>0.35600007176102033</v>
      </c>
      <c r="CR43" s="5">
        <v>26.151234106327561</v>
      </c>
      <c r="CS43" s="5">
        <f t="shared" si="77"/>
        <v>95.408019231953446</v>
      </c>
      <c r="CT43" s="4">
        <f t="shared" si="78"/>
        <v>0.38619854721549635</v>
      </c>
      <c r="CU43" s="4">
        <f t="shared" si="79"/>
        <v>8.9398734177215194E-2</v>
      </c>
      <c r="CV43" s="4">
        <f t="shared" si="80"/>
        <v>0.192551840880237</v>
      </c>
      <c r="CW43" s="4">
        <f t="shared" si="81"/>
        <v>0.26344936708860761</v>
      </c>
      <c r="CX43" s="156">
        <f t="shared" si="82"/>
        <v>0.73655063291139244</v>
      </c>
      <c r="DA43" s="192">
        <f t="shared" si="83"/>
        <v>3.918495297805643E-2</v>
      </c>
      <c r="DB43" s="192">
        <f t="shared" si="84"/>
        <v>0.11097178683385579</v>
      </c>
      <c r="DC43" s="192">
        <f t="shared" si="85"/>
        <v>0.15348101265822786</v>
      </c>
      <c r="DD43" s="192">
        <f t="shared" si="86"/>
        <v>0.17879746835443039</v>
      </c>
      <c r="DE43" s="194"/>
    </row>
    <row r="44" spans="1:109" x14ac:dyDescent="0.25">
      <c r="A44" s="155" t="s">
        <v>80</v>
      </c>
      <c r="B44" s="220">
        <v>1408498</v>
      </c>
      <c r="C44" s="1">
        <v>88</v>
      </c>
      <c r="D44" s="1">
        <v>0</v>
      </c>
      <c r="E44" s="145">
        <f t="shared" si="87"/>
        <v>88</v>
      </c>
      <c r="F44" s="1">
        <v>1</v>
      </c>
      <c r="G44" s="1">
        <v>0</v>
      </c>
      <c r="H44" s="1">
        <v>1</v>
      </c>
      <c r="I44" s="1">
        <v>0</v>
      </c>
      <c r="J44" s="146">
        <v>90</v>
      </c>
      <c r="K44" s="146">
        <v>438</v>
      </c>
      <c r="L44" s="1">
        <v>0</v>
      </c>
      <c r="M44" s="146">
        <f t="shared" si="74"/>
        <v>438</v>
      </c>
      <c r="N44" s="1">
        <v>0</v>
      </c>
      <c r="O44" s="1">
        <v>0</v>
      </c>
      <c r="P44" s="1">
        <v>54</v>
      </c>
      <c r="Q44" s="1">
        <v>0</v>
      </c>
      <c r="R44" s="146">
        <v>492</v>
      </c>
      <c r="S44" s="1">
        <v>0</v>
      </c>
      <c r="T44" s="1">
        <v>0</v>
      </c>
      <c r="U44" s="146">
        <v>0</v>
      </c>
      <c r="V44" s="1">
        <v>0</v>
      </c>
      <c r="W44" s="1">
        <v>0</v>
      </c>
      <c r="X44" s="1">
        <v>0</v>
      </c>
      <c r="Y44" s="1">
        <v>0</v>
      </c>
      <c r="Z44" s="146">
        <v>0</v>
      </c>
      <c r="AA44" s="1">
        <v>190</v>
      </c>
      <c r="AB44" s="1">
        <v>0</v>
      </c>
      <c r="AC44" s="146">
        <v>190</v>
      </c>
      <c r="AD44" s="1">
        <v>0</v>
      </c>
      <c r="AE44" s="1">
        <v>0</v>
      </c>
      <c r="AF44" s="1">
        <v>4</v>
      </c>
      <c r="AG44" s="1">
        <v>0</v>
      </c>
      <c r="AH44" s="146">
        <f t="shared" si="88"/>
        <v>194</v>
      </c>
      <c r="AI44" s="146">
        <f t="shared" si="89"/>
        <v>776</v>
      </c>
      <c r="AJ44" s="1">
        <v>0</v>
      </c>
      <c r="AK44" s="1">
        <v>0</v>
      </c>
      <c r="AL44" s="1">
        <v>1</v>
      </c>
      <c r="AM44" s="1">
        <v>3</v>
      </c>
      <c r="AN44" s="2">
        <v>1</v>
      </c>
      <c r="AO44" s="2">
        <v>3</v>
      </c>
      <c r="AP44" s="1">
        <v>99</v>
      </c>
      <c r="AQ44" s="1">
        <v>58</v>
      </c>
      <c r="AR44" s="1">
        <v>28</v>
      </c>
      <c r="AS44" s="1">
        <v>35</v>
      </c>
      <c r="AT44" s="2">
        <v>127</v>
      </c>
      <c r="AU44" s="2">
        <v>93</v>
      </c>
      <c r="AV44" s="1">
        <v>30</v>
      </c>
      <c r="AW44" s="1">
        <v>12</v>
      </c>
      <c r="AX44" s="1">
        <v>19</v>
      </c>
      <c r="AY44" s="1">
        <v>8</v>
      </c>
      <c r="AZ44" s="2">
        <v>49</v>
      </c>
      <c r="BA44" s="2">
        <v>20</v>
      </c>
      <c r="BB44" s="1">
        <v>133</v>
      </c>
      <c r="BC44" s="1">
        <v>67</v>
      </c>
      <c r="BD44" s="1">
        <v>51</v>
      </c>
      <c r="BE44" s="1">
        <v>47</v>
      </c>
      <c r="BF44" s="1">
        <v>42</v>
      </c>
      <c r="BG44" s="1">
        <v>73</v>
      </c>
      <c r="BH44" s="1">
        <v>37</v>
      </c>
      <c r="BI44" s="1">
        <v>78</v>
      </c>
      <c r="BJ44" s="1">
        <v>19</v>
      </c>
      <c r="BK44" s="1">
        <v>44</v>
      </c>
      <c r="BL44" s="1">
        <v>20</v>
      </c>
      <c r="BM44" s="1">
        <v>23</v>
      </c>
      <c r="BN44" s="1">
        <v>19</v>
      </c>
      <c r="BO44" s="1">
        <v>31</v>
      </c>
      <c r="BP44" s="1">
        <v>21</v>
      </c>
      <c r="BQ44" s="1">
        <v>11</v>
      </c>
      <c r="BR44" s="2">
        <v>342</v>
      </c>
      <c r="BS44" s="2">
        <v>374</v>
      </c>
      <c r="BT44" s="2">
        <v>716</v>
      </c>
      <c r="BU44" s="2">
        <v>716</v>
      </c>
      <c r="BV44" s="1">
        <v>6805</v>
      </c>
      <c r="BW44" s="1">
        <v>1086</v>
      </c>
      <c r="BX44" s="1">
        <v>964</v>
      </c>
      <c r="BY44" s="1">
        <v>75</v>
      </c>
      <c r="BZ44" s="1">
        <v>540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2">
        <v>0</v>
      </c>
      <c r="CH44" s="2">
        <v>0</v>
      </c>
      <c r="CI44" s="1">
        <v>0</v>
      </c>
      <c r="CJ44" s="1">
        <v>0</v>
      </c>
      <c r="CK44" s="1">
        <v>0</v>
      </c>
      <c r="CL44" s="1">
        <v>0</v>
      </c>
      <c r="CM44" s="1">
        <v>342</v>
      </c>
      <c r="CN44" s="1">
        <v>250</v>
      </c>
      <c r="CO44" s="1">
        <v>9</v>
      </c>
      <c r="CP44" s="1">
        <v>0</v>
      </c>
      <c r="CQ44" s="4">
        <f t="shared" si="90"/>
        <v>0.75872079081256094</v>
      </c>
      <c r="CR44" s="5">
        <v>24.991160796820445</v>
      </c>
      <c r="CS44" s="5">
        <f t="shared" si="77"/>
        <v>203.33717193776633</v>
      </c>
      <c r="CT44" s="4">
        <f t="shared" si="78"/>
        <v>0.15463917525773196</v>
      </c>
      <c r="CU44" s="4">
        <f t="shared" si="79"/>
        <v>7.7319587628865982E-2</v>
      </c>
      <c r="CV44" s="4">
        <f t="shared" si="80"/>
        <v>7.7800829875518673E-2</v>
      </c>
      <c r="CW44" s="4">
        <f t="shared" si="81"/>
        <v>0.37757731958762886</v>
      </c>
      <c r="CX44" s="156">
        <f t="shared" si="82"/>
        <v>0.62242268041237114</v>
      </c>
      <c r="DA44" s="192">
        <f t="shared" si="83"/>
        <v>0</v>
      </c>
      <c r="DB44" s="192">
        <f t="shared" si="84"/>
        <v>0.55555555555555558</v>
      </c>
      <c r="DC44" s="192">
        <f t="shared" si="85"/>
        <v>0</v>
      </c>
      <c r="DD44" s="192">
        <f t="shared" si="86"/>
        <v>0</v>
      </c>
      <c r="DE44" s="194"/>
    </row>
    <row r="45" spans="1:109" x14ac:dyDescent="0.25">
      <c r="A45" s="155" t="s">
        <v>81</v>
      </c>
      <c r="B45" s="220">
        <v>24742591.779070653</v>
      </c>
      <c r="C45" s="1">
        <v>3108</v>
      </c>
      <c r="D45" s="1">
        <v>310</v>
      </c>
      <c r="E45" s="145">
        <f t="shared" si="87"/>
        <v>3418</v>
      </c>
      <c r="F45" s="3">
        <v>30</v>
      </c>
      <c r="G45" s="1">
        <v>6</v>
      </c>
      <c r="H45" s="1">
        <v>4</v>
      </c>
      <c r="I45" s="1">
        <v>3</v>
      </c>
      <c r="J45" s="146">
        <v>3461</v>
      </c>
      <c r="K45" s="2">
        <v>3478</v>
      </c>
      <c r="L45" s="1">
        <v>37</v>
      </c>
      <c r="M45" s="146">
        <f t="shared" si="74"/>
        <v>3515</v>
      </c>
      <c r="N45" s="1">
        <v>1</v>
      </c>
      <c r="O45" s="2">
        <v>0</v>
      </c>
      <c r="P45" s="1">
        <v>2</v>
      </c>
      <c r="Q45" s="1">
        <v>0</v>
      </c>
      <c r="R45" s="146">
        <v>3518</v>
      </c>
      <c r="S45" s="1">
        <v>79</v>
      </c>
      <c r="T45" s="2">
        <v>1</v>
      </c>
      <c r="U45" s="146">
        <v>80</v>
      </c>
      <c r="V45" s="1">
        <v>0</v>
      </c>
      <c r="W45" s="1">
        <v>0</v>
      </c>
      <c r="X45" s="2">
        <v>0</v>
      </c>
      <c r="Y45" s="1">
        <v>0</v>
      </c>
      <c r="Z45" s="146">
        <v>80</v>
      </c>
      <c r="AA45" s="1">
        <v>4333</v>
      </c>
      <c r="AB45" s="1">
        <v>27</v>
      </c>
      <c r="AC45" s="146">
        <v>4360</v>
      </c>
      <c r="AD45" s="1">
        <v>1</v>
      </c>
      <c r="AE45" s="1">
        <v>1</v>
      </c>
      <c r="AF45" s="1">
        <v>1</v>
      </c>
      <c r="AG45" s="1">
        <v>1</v>
      </c>
      <c r="AH45" s="146">
        <f t="shared" si="88"/>
        <v>4364</v>
      </c>
      <c r="AI45" s="146">
        <f t="shared" si="89"/>
        <v>11423</v>
      </c>
      <c r="AJ45" s="1">
        <v>5</v>
      </c>
      <c r="AK45" s="1">
        <v>4</v>
      </c>
      <c r="AL45" s="1">
        <v>60</v>
      </c>
      <c r="AM45" s="1">
        <v>113</v>
      </c>
      <c r="AN45" s="2">
        <v>65</v>
      </c>
      <c r="AO45" s="2">
        <v>117</v>
      </c>
      <c r="AP45" s="1">
        <v>465</v>
      </c>
      <c r="AQ45" s="1">
        <v>326</v>
      </c>
      <c r="AR45" s="1">
        <v>379</v>
      </c>
      <c r="AS45" s="1">
        <v>379</v>
      </c>
      <c r="AT45" s="2">
        <v>844</v>
      </c>
      <c r="AU45" s="2">
        <v>705</v>
      </c>
      <c r="AV45" s="1">
        <v>761</v>
      </c>
      <c r="AW45" s="1">
        <v>512</v>
      </c>
      <c r="AX45" s="1">
        <v>488</v>
      </c>
      <c r="AY45" s="1">
        <v>415</v>
      </c>
      <c r="AZ45" s="2">
        <v>1249</v>
      </c>
      <c r="BA45" s="2">
        <v>927</v>
      </c>
      <c r="BB45" s="1">
        <v>1231</v>
      </c>
      <c r="BC45" s="1">
        <v>842</v>
      </c>
      <c r="BD45" s="1">
        <v>927</v>
      </c>
      <c r="BE45" s="1">
        <v>907</v>
      </c>
      <c r="BF45" s="1">
        <v>977</v>
      </c>
      <c r="BG45" s="1">
        <v>1216</v>
      </c>
      <c r="BH45" s="1">
        <v>709</v>
      </c>
      <c r="BI45" s="1">
        <v>728</v>
      </c>
      <c r="BJ45" s="1">
        <v>449</v>
      </c>
      <c r="BK45" s="1">
        <v>516</v>
      </c>
      <c r="BL45" s="1">
        <v>431</v>
      </c>
      <c r="BM45" s="1">
        <v>482</v>
      </c>
      <c r="BN45" s="1">
        <v>503</v>
      </c>
      <c r="BO45" s="1">
        <v>484</v>
      </c>
      <c r="BP45" s="1">
        <v>568</v>
      </c>
      <c r="BQ45" s="1">
        <v>403</v>
      </c>
      <c r="BR45" s="2">
        <v>5795</v>
      </c>
      <c r="BS45" s="2">
        <v>5578</v>
      </c>
      <c r="BT45" s="2">
        <v>11373</v>
      </c>
      <c r="BU45" s="2">
        <v>11373</v>
      </c>
      <c r="BV45" s="1">
        <v>2661398</v>
      </c>
      <c r="BW45" s="1">
        <v>26953</v>
      </c>
      <c r="BX45" s="1">
        <v>23640</v>
      </c>
      <c r="BY45" s="1">
        <v>3461</v>
      </c>
      <c r="BZ45" s="1">
        <v>3657</v>
      </c>
      <c r="CA45" s="1">
        <v>1346</v>
      </c>
      <c r="CB45" s="1">
        <v>31</v>
      </c>
      <c r="CC45" s="1">
        <v>149</v>
      </c>
      <c r="CD45" s="1">
        <v>9</v>
      </c>
      <c r="CE45" s="1">
        <v>182</v>
      </c>
      <c r="CF45" s="1">
        <v>13</v>
      </c>
      <c r="CG45" s="2">
        <f t="shared" si="76"/>
        <v>1677</v>
      </c>
      <c r="CH45" s="2">
        <f t="shared" si="76"/>
        <v>53</v>
      </c>
      <c r="CI45" s="1">
        <v>408</v>
      </c>
      <c r="CJ45" s="1">
        <v>1</v>
      </c>
      <c r="CK45" s="1">
        <v>1</v>
      </c>
      <c r="CL45" s="1">
        <v>0</v>
      </c>
      <c r="CM45" s="1">
        <v>1062</v>
      </c>
      <c r="CN45" s="1">
        <v>1113</v>
      </c>
      <c r="CO45" s="1">
        <v>33</v>
      </c>
      <c r="CP45" s="1">
        <v>13</v>
      </c>
      <c r="CQ45" s="4">
        <f t="shared" si="90"/>
        <v>0.6860488592803845</v>
      </c>
      <c r="CR45" s="5">
        <v>56.550260073544919</v>
      </c>
      <c r="CS45" s="5">
        <f t="shared" si="77"/>
        <v>183.86109428714306</v>
      </c>
      <c r="CT45" s="4">
        <f t="shared" si="78"/>
        <v>0.49591632038974065</v>
      </c>
      <c r="CU45" s="4">
        <f t="shared" si="79"/>
        <v>3.7205637748402347E-2</v>
      </c>
      <c r="CV45" s="4">
        <f t="shared" si="80"/>
        <v>0.14640439932318106</v>
      </c>
      <c r="CW45" s="4">
        <f t="shared" si="81"/>
        <v>0.34202923925413642</v>
      </c>
      <c r="CX45" s="156">
        <f t="shared" si="82"/>
        <v>0.65797076074586358</v>
      </c>
      <c r="DA45" s="192">
        <f t="shared" si="83"/>
        <v>1.8780699219878647E-3</v>
      </c>
      <c r="DB45" s="192">
        <f t="shared" si="84"/>
        <v>6.4316671482230567E-2</v>
      </c>
      <c r="DC45" s="192">
        <f t="shared" si="85"/>
        <v>0.14680906942134289</v>
      </c>
      <c r="DD45" s="192">
        <f t="shared" si="86"/>
        <v>3.5717412238466251E-2</v>
      </c>
      <c r="DE45" s="194"/>
    </row>
    <row r="46" spans="1:109" x14ac:dyDescent="0.25">
      <c r="A46" s="155" t="s">
        <v>82</v>
      </c>
      <c r="B46" s="199">
        <v>110059846.90030961</v>
      </c>
      <c r="C46" s="1">
        <v>19807</v>
      </c>
      <c r="D46" s="1">
        <v>1789</v>
      </c>
      <c r="E46" s="145">
        <f t="shared" si="87"/>
        <v>21596</v>
      </c>
      <c r="F46" s="1">
        <v>114</v>
      </c>
      <c r="G46" s="1">
        <v>166</v>
      </c>
      <c r="H46" s="1">
        <v>140</v>
      </c>
      <c r="I46" s="1">
        <v>34</v>
      </c>
      <c r="J46" s="146">
        <v>22050</v>
      </c>
      <c r="K46" s="1">
        <v>23337</v>
      </c>
      <c r="L46" s="1">
        <v>598</v>
      </c>
      <c r="M46" s="146">
        <f t="shared" si="74"/>
        <v>23935</v>
      </c>
      <c r="N46" s="1">
        <v>20</v>
      </c>
      <c r="O46" s="1">
        <v>51</v>
      </c>
      <c r="P46" s="1">
        <v>128</v>
      </c>
      <c r="Q46" s="1">
        <v>28</v>
      </c>
      <c r="R46" s="146">
        <v>24162</v>
      </c>
      <c r="S46" s="1">
        <v>779</v>
      </c>
      <c r="T46" s="1">
        <v>12</v>
      </c>
      <c r="U46" s="146">
        <v>791</v>
      </c>
      <c r="V46" s="1">
        <v>11</v>
      </c>
      <c r="W46" s="1">
        <v>1</v>
      </c>
      <c r="X46" s="1">
        <v>2</v>
      </c>
      <c r="Y46" s="1">
        <v>3</v>
      </c>
      <c r="Z46" s="146">
        <v>808</v>
      </c>
      <c r="AA46" s="1">
        <v>7959</v>
      </c>
      <c r="AB46" s="1">
        <v>163</v>
      </c>
      <c r="AC46" s="146">
        <v>8122</v>
      </c>
      <c r="AD46" s="1">
        <v>4</v>
      </c>
      <c r="AE46" s="1">
        <v>15</v>
      </c>
      <c r="AF46" s="1">
        <v>69</v>
      </c>
      <c r="AG46" s="1">
        <v>7</v>
      </c>
      <c r="AH46" s="146">
        <f t="shared" si="88"/>
        <v>8217</v>
      </c>
      <c r="AI46" s="146">
        <f t="shared" si="89"/>
        <v>55237</v>
      </c>
      <c r="AJ46" s="1">
        <v>37</v>
      </c>
      <c r="AK46" s="1">
        <v>43</v>
      </c>
      <c r="AL46" s="1">
        <v>245</v>
      </c>
      <c r="AM46" s="1">
        <v>363</v>
      </c>
      <c r="AN46" s="2">
        <v>282</v>
      </c>
      <c r="AO46" s="2">
        <v>406</v>
      </c>
      <c r="AP46" s="1">
        <v>289</v>
      </c>
      <c r="AQ46" s="1">
        <v>266</v>
      </c>
      <c r="AR46" s="1">
        <v>685</v>
      </c>
      <c r="AS46" s="1">
        <v>897</v>
      </c>
      <c r="AT46" s="2">
        <v>974</v>
      </c>
      <c r="AU46" s="2">
        <v>1163</v>
      </c>
      <c r="AV46" s="1">
        <v>127</v>
      </c>
      <c r="AW46" s="1">
        <v>131</v>
      </c>
      <c r="AX46" s="1">
        <v>450</v>
      </c>
      <c r="AY46" s="1">
        <v>575</v>
      </c>
      <c r="AZ46" s="2">
        <v>577</v>
      </c>
      <c r="BA46" s="2">
        <v>706</v>
      </c>
      <c r="BB46" s="1">
        <v>453</v>
      </c>
      <c r="BC46" s="1">
        <v>440</v>
      </c>
      <c r="BD46" s="1">
        <v>1380</v>
      </c>
      <c r="BE46" s="1">
        <v>1835</v>
      </c>
      <c r="BF46" s="1">
        <v>4763</v>
      </c>
      <c r="BG46" s="1">
        <v>5955</v>
      </c>
      <c r="BH46" s="1">
        <v>4750</v>
      </c>
      <c r="BI46" s="1">
        <v>5078</v>
      </c>
      <c r="BJ46" s="1">
        <v>4433</v>
      </c>
      <c r="BK46" s="1">
        <v>4215</v>
      </c>
      <c r="BL46" s="1">
        <v>4557</v>
      </c>
      <c r="BM46" s="1">
        <v>3762</v>
      </c>
      <c r="BN46" s="1">
        <v>3971</v>
      </c>
      <c r="BO46" s="1">
        <v>2923</v>
      </c>
      <c r="BP46" s="1">
        <v>3586</v>
      </c>
      <c r="BQ46" s="1">
        <v>2343</v>
      </c>
      <c r="BR46" s="2">
        <v>27893</v>
      </c>
      <c r="BS46" s="2">
        <v>26551</v>
      </c>
      <c r="BT46" s="2">
        <v>54444</v>
      </c>
      <c r="BU46" s="2">
        <v>54444</v>
      </c>
      <c r="BV46" s="1">
        <v>10894107</v>
      </c>
      <c r="BW46" s="1">
        <v>189438</v>
      </c>
      <c r="BX46" s="1">
        <v>180318</v>
      </c>
      <c r="BY46" s="1">
        <v>21278</v>
      </c>
      <c r="BZ46" s="1">
        <v>13965</v>
      </c>
      <c r="CA46" s="1">
        <v>6522</v>
      </c>
      <c r="CB46" s="1">
        <v>115</v>
      </c>
      <c r="CC46" s="1">
        <v>1065</v>
      </c>
      <c r="CD46" s="1">
        <v>72</v>
      </c>
      <c r="CE46" s="1">
        <v>543</v>
      </c>
      <c r="CF46" s="1">
        <v>42</v>
      </c>
      <c r="CG46" s="2">
        <f t="shared" si="76"/>
        <v>8130</v>
      </c>
      <c r="CH46" s="2">
        <f t="shared" si="76"/>
        <v>229</v>
      </c>
      <c r="CI46" s="1">
        <v>10885</v>
      </c>
      <c r="CJ46" s="1">
        <v>94</v>
      </c>
      <c r="CK46" s="1">
        <v>26</v>
      </c>
      <c r="CL46" s="1">
        <v>13</v>
      </c>
      <c r="CM46" s="1">
        <v>22457</v>
      </c>
      <c r="CN46" s="1">
        <v>31935</v>
      </c>
      <c r="CO46" s="1">
        <v>343</v>
      </c>
      <c r="CP46" s="1">
        <v>445</v>
      </c>
      <c r="CQ46" s="4">
        <f t="shared" si="90"/>
        <v>0.73832286506941092</v>
      </c>
      <c r="CR46" s="5">
        <v>81.363006148019721</v>
      </c>
      <c r="CS46" s="5">
        <f t="shared" si="77"/>
        <v>197.8705278386021</v>
      </c>
      <c r="CT46" s="4">
        <f t="shared" si="78"/>
        <v>0.477148792521423</v>
      </c>
      <c r="CU46" s="4">
        <f t="shared" si="79"/>
        <v>6.073827325886634E-2</v>
      </c>
      <c r="CV46" s="4">
        <f t="shared" si="80"/>
        <v>0.11800263978083164</v>
      </c>
      <c r="CW46" s="4">
        <f t="shared" si="81"/>
        <v>7.4370440103553773E-2</v>
      </c>
      <c r="CX46" s="156">
        <f t="shared" si="82"/>
        <v>0.92562955989644624</v>
      </c>
      <c r="DA46" s="192">
        <f t="shared" si="83"/>
        <v>1.0090702947845805E-2</v>
      </c>
      <c r="DB46" s="192">
        <f t="shared" si="84"/>
        <v>0.28965986394557824</v>
      </c>
      <c r="DC46" s="192">
        <f t="shared" si="85"/>
        <v>0.14718395278527074</v>
      </c>
      <c r="DD46" s="192">
        <f t="shared" si="86"/>
        <v>0.1970599417057407</v>
      </c>
      <c r="DE46" s="194"/>
    </row>
    <row r="47" spans="1:109" x14ac:dyDescent="0.25">
      <c r="A47" s="155" t="s">
        <v>77</v>
      </c>
      <c r="B47" s="8">
        <v>46757728</v>
      </c>
      <c r="C47" s="1">
        <v>7294</v>
      </c>
      <c r="D47" s="1">
        <v>574</v>
      </c>
      <c r="E47" s="145">
        <f t="shared" si="87"/>
        <v>7868</v>
      </c>
      <c r="F47" s="1">
        <v>113</v>
      </c>
      <c r="G47" s="1">
        <v>92</v>
      </c>
      <c r="H47" s="1">
        <v>597</v>
      </c>
      <c r="I47" s="1">
        <v>9</v>
      </c>
      <c r="J47" s="146">
        <v>8679</v>
      </c>
      <c r="K47" s="1">
        <v>6807</v>
      </c>
      <c r="L47" s="1">
        <v>103</v>
      </c>
      <c r="M47" s="146">
        <f t="shared" si="74"/>
        <v>6910</v>
      </c>
      <c r="N47" s="1">
        <v>0</v>
      </c>
      <c r="O47" s="1">
        <v>25</v>
      </c>
      <c r="P47" s="1">
        <v>339</v>
      </c>
      <c r="Q47" s="1">
        <v>10</v>
      </c>
      <c r="R47" s="146">
        <v>7284</v>
      </c>
      <c r="S47" s="1">
        <v>89</v>
      </c>
      <c r="T47" s="1">
        <v>9</v>
      </c>
      <c r="U47" s="146">
        <v>98</v>
      </c>
      <c r="V47" s="1">
        <v>0</v>
      </c>
      <c r="W47" s="1">
        <v>0</v>
      </c>
      <c r="X47" s="1">
        <v>9</v>
      </c>
      <c r="Y47" s="1">
        <v>0</v>
      </c>
      <c r="Z47" s="146">
        <v>107</v>
      </c>
      <c r="AA47" s="1">
        <v>3134</v>
      </c>
      <c r="AB47" s="1">
        <v>51</v>
      </c>
      <c r="AC47" s="146">
        <v>3185</v>
      </c>
      <c r="AD47" s="1">
        <v>2</v>
      </c>
      <c r="AE47" s="1">
        <v>11</v>
      </c>
      <c r="AF47" s="1">
        <v>117</v>
      </c>
      <c r="AG47" s="1">
        <v>4</v>
      </c>
      <c r="AH47" s="146">
        <f t="shared" si="88"/>
        <v>3319</v>
      </c>
      <c r="AI47" s="146">
        <f t="shared" si="89"/>
        <v>19389</v>
      </c>
      <c r="AJ47" s="1">
        <v>20</v>
      </c>
      <c r="AK47" s="1">
        <v>10</v>
      </c>
      <c r="AL47" s="1">
        <v>64</v>
      </c>
      <c r="AM47" s="1">
        <v>133</v>
      </c>
      <c r="AN47" s="2">
        <v>84</v>
      </c>
      <c r="AO47" s="2">
        <v>143</v>
      </c>
      <c r="AP47" s="1">
        <v>935</v>
      </c>
      <c r="AQ47" s="1">
        <v>745</v>
      </c>
      <c r="AR47" s="1">
        <v>461</v>
      </c>
      <c r="AS47" s="1">
        <v>496</v>
      </c>
      <c r="AT47" s="2">
        <v>1396</v>
      </c>
      <c r="AU47" s="2">
        <v>1241</v>
      </c>
      <c r="AV47" s="1">
        <v>86</v>
      </c>
      <c r="AW47" s="1">
        <v>77</v>
      </c>
      <c r="AX47" s="1">
        <v>201</v>
      </c>
      <c r="AY47" s="1">
        <v>236</v>
      </c>
      <c r="AZ47" s="2">
        <v>287</v>
      </c>
      <c r="BA47" s="2">
        <v>313</v>
      </c>
      <c r="BB47" s="1">
        <v>1033</v>
      </c>
      <c r="BC47" s="1">
        <v>831</v>
      </c>
      <c r="BD47" s="1">
        <v>735</v>
      </c>
      <c r="BE47" s="1">
        <v>872</v>
      </c>
      <c r="BF47" s="1">
        <v>1742</v>
      </c>
      <c r="BG47" s="1">
        <v>2071</v>
      </c>
      <c r="BH47" s="1">
        <v>1500</v>
      </c>
      <c r="BI47" s="1">
        <v>1501</v>
      </c>
      <c r="BJ47" s="1">
        <v>1264</v>
      </c>
      <c r="BK47" s="1">
        <v>1097</v>
      </c>
      <c r="BL47" s="1">
        <v>1384</v>
      </c>
      <c r="BM47" s="1">
        <v>840</v>
      </c>
      <c r="BN47" s="1">
        <v>1138</v>
      </c>
      <c r="BO47" s="1">
        <v>677</v>
      </c>
      <c r="BP47" s="1">
        <v>910</v>
      </c>
      <c r="BQ47" s="1">
        <v>466</v>
      </c>
      <c r="BR47" s="2">
        <v>9706</v>
      </c>
      <c r="BS47" s="2">
        <v>8355</v>
      </c>
      <c r="BT47" s="2">
        <v>18061</v>
      </c>
      <c r="BU47" s="2">
        <v>18061</v>
      </c>
      <c r="BV47" s="1">
        <v>5800150</v>
      </c>
      <c r="BW47" s="1">
        <v>91479</v>
      </c>
      <c r="BX47" s="1">
        <v>73058</v>
      </c>
      <c r="BY47" s="1">
        <v>9075</v>
      </c>
      <c r="BZ47" s="1">
        <v>7873</v>
      </c>
      <c r="CA47" s="1">
        <v>5321</v>
      </c>
      <c r="CB47" s="1">
        <v>178</v>
      </c>
      <c r="CC47" s="1">
        <v>503</v>
      </c>
      <c r="CD47" s="1">
        <v>39</v>
      </c>
      <c r="CE47" s="1">
        <v>751</v>
      </c>
      <c r="CF47" s="1">
        <v>71</v>
      </c>
      <c r="CG47" s="2">
        <f t="shared" si="76"/>
        <v>6575</v>
      </c>
      <c r="CH47" s="2">
        <f t="shared" si="76"/>
        <v>288</v>
      </c>
      <c r="CI47" s="1">
        <v>2688</v>
      </c>
      <c r="CJ47" s="1">
        <v>26</v>
      </c>
      <c r="CK47" s="1">
        <v>34</v>
      </c>
      <c r="CL47" s="1">
        <v>89</v>
      </c>
      <c r="CM47" s="1">
        <v>3246</v>
      </c>
      <c r="CN47" s="1">
        <v>5883</v>
      </c>
      <c r="CO47" s="1">
        <v>262</v>
      </c>
      <c r="CP47" s="1">
        <v>1080</v>
      </c>
      <c r="CQ47" s="4">
        <f t="shared" si="90"/>
        <v>0.57651895357085026</v>
      </c>
      <c r="CR47" s="5">
        <v>68.147023739049089</v>
      </c>
      <c r="CS47" s="5">
        <f t="shared" si="77"/>
        <v>154.50707955698789</v>
      </c>
      <c r="CT47" s="4">
        <f t="shared" si="78"/>
        <v>0.54369479421161437</v>
      </c>
      <c r="CU47" s="4">
        <f t="shared" si="79"/>
        <v>0.10650368765795039</v>
      </c>
      <c r="CV47" s="4">
        <f t="shared" si="80"/>
        <v>0.12421637603000356</v>
      </c>
      <c r="CW47" s="4">
        <f t="shared" si="81"/>
        <v>0.17865800195987416</v>
      </c>
      <c r="CX47" s="156">
        <f t="shared" si="82"/>
        <v>0.82134199804012586</v>
      </c>
      <c r="DA47" s="192">
        <f t="shared" si="83"/>
        <v>6.2219149671621156E-2</v>
      </c>
      <c r="DB47" s="192">
        <f t="shared" si="84"/>
        <v>0.13556861389561009</v>
      </c>
      <c r="DC47" s="192">
        <f t="shared" si="85"/>
        <v>0.33910980452834083</v>
      </c>
      <c r="DD47" s="192">
        <f t="shared" si="86"/>
        <v>0.13863530868017948</v>
      </c>
      <c r="DE47" s="194"/>
    </row>
    <row r="48" spans="1:109" x14ac:dyDescent="0.25">
      <c r="A48" s="155" t="s">
        <v>83</v>
      </c>
      <c r="B48" s="8">
        <v>2001578.9999999995</v>
      </c>
      <c r="C48" s="1">
        <v>140</v>
      </c>
      <c r="D48" s="1">
        <v>18</v>
      </c>
      <c r="E48" s="145">
        <f t="shared" si="87"/>
        <v>158</v>
      </c>
      <c r="F48" s="1">
        <v>0</v>
      </c>
      <c r="G48" s="1">
        <v>1</v>
      </c>
      <c r="H48" s="1">
        <v>1</v>
      </c>
      <c r="I48" s="1">
        <v>0</v>
      </c>
      <c r="J48" s="146">
        <v>160</v>
      </c>
      <c r="K48" s="1">
        <v>122</v>
      </c>
      <c r="L48" s="1">
        <v>11</v>
      </c>
      <c r="M48" s="146">
        <f t="shared" si="74"/>
        <v>133</v>
      </c>
      <c r="N48" s="1">
        <v>0</v>
      </c>
      <c r="O48" s="1">
        <v>1</v>
      </c>
      <c r="P48" s="1">
        <v>11</v>
      </c>
      <c r="Q48" s="1">
        <v>0</v>
      </c>
      <c r="R48" s="146">
        <v>145</v>
      </c>
      <c r="S48" s="1">
        <v>4</v>
      </c>
      <c r="T48" s="1">
        <v>0</v>
      </c>
      <c r="U48" s="146">
        <v>4</v>
      </c>
      <c r="V48" s="1">
        <v>0</v>
      </c>
      <c r="W48" s="1">
        <v>0</v>
      </c>
      <c r="X48" s="1">
        <v>0</v>
      </c>
      <c r="Y48" s="1">
        <v>0</v>
      </c>
      <c r="Z48" s="146">
        <v>4</v>
      </c>
      <c r="AA48" s="1">
        <v>180</v>
      </c>
      <c r="AB48" s="1">
        <v>6</v>
      </c>
      <c r="AC48" s="146">
        <v>186</v>
      </c>
      <c r="AD48" s="1">
        <v>0</v>
      </c>
      <c r="AE48" s="1">
        <v>3</v>
      </c>
      <c r="AF48" s="1">
        <v>6</v>
      </c>
      <c r="AG48" s="1">
        <v>0</v>
      </c>
      <c r="AH48" s="146">
        <f t="shared" si="88"/>
        <v>195</v>
      </c>
      <c r="AI48" s="146">
        <f t="shared" si="89"/>
        <v>504</v>
      </c>
      <c r="AJ48" s="1">
        <v>0</v>
      </c>
      <c r="AK48" s="1">
        <v>0</v>
      </c>
      <c r="AL48" s="1">
        <v>1</v>
      </c>
      <c r="AM48" s="1">
        <v>4</v>
      </c>
      <c r="AN48" s="2">
        <v>1</v>
      </c>
      <c r="AO48" s="2">
        <v>4</v>
      </c>
      <c r="AP48" s="1">
        <v>3</v>
      </c>
      <c r="AQ48" s="1">
        <v>1</v>
      </c>
      <c r="AR48" s="1">
        <v>4</v>
      </c>
      <c r="AS48" s="1">
        <v>7</v>
      </c>
      <c r="AT48" s="2">
        <v>7</v>
      </c>
      <c r="AU48" s="2">
        <v>8</v>
      </c>
      <c r="AV48" s="1">
        <v>3</v>
      </c>
      <c r="AW48" s="1">
        <v>2</v>
      </c>
      <c r="AX48" s="1">
        <v>14</v>
      </c>
      <c r="AY48" s="1">
        <v>17</v>
      </c>
      <c r="AZ48" s="2">
        <v>17</v>
      </c>
      <c r="BA48" s="2">
        <v>19</v>
      </c>
      <c r="BB48" s="1">
        <v>6</v>
      </c>
      <c r="BC48" s="1">
        <v>3</v>
      </c>
      <c r="BD48" s="1">
        <v>19</v>
      </c>
      <c r="BE48" s="1">
        <v>28</v>
      </c>
      <c r="BF48" s="1">
        <v>51</v>
      </c>
      <c r="BG48" s="1">
        <v>55</v>
      </c>
      <c r="BH48" s="1">
        <v>79</v>
      </c>
      <c r="BI48" s="1">
        <v>34</v>
      </c>
      <c r="BJ48" s="1">
        <v>39</v>
      </c>
      <c r="BK48" s="1">
        <v>26</v>
      </c>
      <c r="BL48" s="1">
        <v>41</v>
      </c>
      <c r="BM48" s="1">
        <v>20</v>
      </c>
      <c r="BN48" s="1">
        <v>30</v>
      </c>
      <c r="BO48" s="1">
        <v>20</v>
      </c>
      <c r="BP48" s="1">
        <v>18</v>
      </c>
      <c r="BQ48" s="1">
        <v>12</v>
      </c>
      <c r="BR48" s="2">
        <v>283</v>
      </c>
      <c r="BS48" s="2">
        <v>198</v>
      </c>
      <c r="BT48" s="2">
        <v>481</v>
      </c>
      <c r="BU48" s="2">
        <v>481</v>
      </c>
      <c r="BV48" s="1">
        <v>49237</v>
      </c>
      <c r="BW48" s="1">
        <v>2087</v>
      </c>
      <c r="BX48" s="1">
        <v>2061</v>
      </c>
      <c r="BY48" s="1">
        <v>172</v>
      </c>
      <c r="BZ48" s="1">
        <v>123</v>
      </c>
      <c r="CA48" s="1">
        <v>62</v>
      </c>
      <c r="CB48" s="1">
        <v>3</v>
      </c>
      <c r="CC48" s="1">
        <v>33</v>
      </c>
      <c r="CD48" s="1">
        <v>3</v>
      </c>
      <c r="CE48" s="1">
        <v>0</v>
      </c>
      <c r="CF48" s="1">
        <v>0</v>
      </c>
      <c r="CG48" s="2">
        <f t="shared" si="76"/>
        <v>95</v>
      </c>
      <c r="CH48" s="2">
        <f t="shared" si="76"/>
        <v>6</v>
      </c>
      <c r="CI48" s="1">
        <v>173</v>
      </c>
      <c r="CJ48" s="1">
        <v>20</v>
      </c>
      <c r="CK48" s="1">
        <v>20</v>
      </c>
      <c r="CL48" s="1">
        <v>0</v>
      </c>
      <c r="CM48" s="1">
        <v>109</v>
      </c>
      <c r="CN48" s="1">
        <v>90</v>
      </c>
      <c r="CO48" s="1">
        <v>0</v>
      </c>
      <c r="CP48" s="1">
        <v>1</v>
      </c>
      <c r="CQ48" s="4">
        <f t="shared" si="90"/>
        <v>0.35867205229530996</v>
      </c>
      <c r="CR48" s="5">
        <v>32.374440379320532</v>
      </c>
      <c r="CS48" s="5">
        <f t="shared" si="77"/>
        <v>96.124110015143074</v>
      </c>
      <c r="CT48" s="4">
        <f t="shared" si="78"/>
        <v>0.52459016393442626</v>
      </c>
      <c r="CU48" s="4">
        <f t="shared" si="79"/>
        <v>0.11507936507936507</v>
      </c>
      <c r="CV48" s="4">
        <f t="shared" si="80"/>
        <v>8.3454633672974288E-2</v>
      </c>
      <c r="CW48" s="4">
        <f t="shared" si="81"/>
        <v>0.1111111111111111</v>
      </c>
      <c r="CX48" s="156">
        <f t="shared" si="82"/>
        <v>0.88888888888888884</v>
      </c>
      <c r="DA48" s="192">
        <f t="shared" si="83"/>
        <v>3.1250000000000002E-3</v>
      </c>
      <c r="DB48" s="192">
        <f t="shared" si="84"/>
        <v>0.1125</v>
      </c>
      <c r="DC48" s="192">
        <f t="shared" si="85"/>
        <v>0.18849206349206349</v>
      </c>
      <c r="DD48" s="192">
        <f t="shared" si="86"/>
        <v>0.34325396825396826</v>
      </c>
      <c r="DE48" s="194"/>
    </row>
    <row r="49" spans="1:109" ht="15.75" thickBot="1" x14ac:dyDescent="0.3">
      <c r="A49" s="157" t="s">
        <v>84</v>
      </c>
      <c r="B49" s="158">
        <f>SUM(B41:B48)</f>
        <v>206425600.67938027</v>
      </c>
      <c r="C49" s="159">
        <f>SUM(C41:C48)</f>
        <v>32109</v>
      </c>
      <c r="D49" s="159">
        <f t="shared" ref="D49:BO49" si="93">SUM(D41:D48)</f>
        <v>2829</v>
      </c>
      <c r="E49" s="159">
        <f t="shared" si="93"/>
        <v>34938</v>
      </c>
      <c r="F49" s="159">
        <f t="shared" si="93"/>
        <v>277</v>
      </c>
      <c r="G49" s="159">
        <f t="shared" si="93"/>
        <v>269</v>
      </c>
      <c r="H49" s="159">
        <f t="shared" si="93"/>
        <v>766</v>
      </c>
      <c r="I49" s="159">
        <f t="shared" si="93"/>
        <v>47</v>
      </c>
      <c r="J49" s="159">
        <f t="shared" si="93"/>
        <v>36297</v>
      </c>
      <c r="K49" s="159">
        <f t="shared" si="93"/>
        <v>35980</v>
      </c>
      <c r="L49" s="159">
        <f t="shared" si="93"/>
        <v>774</v>
      </c>
      <c r="M49" s="159">
        <f t="shared" si="93"/>
        <v>36754</v>
      </c>
      <c r="N49" s="159">
        <f t="shared" si="93"/>
        <v>21</v>
      </c>
      <c r="O49" s="159">
        <f t="shared" si="93"/>
        <v>78</v>
      </c>
      <c r="P49" s="159">
        <f t="shared" si="93"/>
        <v>566</v>
      </c>
      <c r="Q49" s="159">
        <f t="shared" si="93"/>
        <v>41</v>
      </c>
      <c r="R49" s="159">
        <f t="shared" si="93"/>
        <v>37460</v>
      </c>
      <c r="S49" s="159">
        <f t="shared" si="93"/>
        <v>976</v>
      </c>
      <c r="T49" s="159">
        <f t="shared" si="93"/>
        <v>22</v>
      </c>
      <c r="U49" s="159">
        <f t="shared" si="93"/>
        <v>998</v>
      </c>
      <c r="V49" s="159">
        <f t="shared" si="93"/>
        <v>11</v>
      </c>
      <c r="W49" s="159">
        <f t="shared" si="93"/>
        <v>1</v>
      </c>
      <c r="X49" s="159">
        <f t="shared" si="93"/>
        <v>11</v>
      </c>
      <c r="Y49" s="159">
        <f t="shared" si="93"/>
        <v>3</v>
      </c>
      <c r="Z49" s="159">
        <f t="shared" si="93"/>
        <v>1024</v>
      </c>
      <c r="AA49" s="159">
        <f t="shared" si="93"/>
        <v>17180</v>
      </c>
      <c r="AB49" s="159">
        <f t="shared" si="93"/>
        <v>255</v>
      </c>
      <c r="AC49" s="159">
        <f t="shared" si="93"/>
        <v>17435</v>
      </c>
      <c r="AD49" s="159">
        <f t="shared" si="93"/>
        <v>36</v>
      </c>
      <c r="AE49" s="159">
        <f t="shared" si="93"/>
        <v>30</v>
      </c>
      <c r="AF49" s="159">
        <f t="shared" si="93"/>
        <v>223</v>
      </c>
      <c r="AG49" s="159">
        <f t="shared" si="93"/>
        <v>15</v>
      </c>
      <c r="AH49" s="159">
        <f t="shared" si="93"/>
        <v>17739</v>
      </c>
      <c r="AI49" s="159">
        <f>SUM(AI41:AI48)</f>
        <v>92520</v>
      </c>
      <c r="AJ49" s="159">
        <f t="shared" si="93"/>
        <v>62</v>
      </c>
      <c r="AK49" s="159">
        <f t="shared" si="93"/>
        <v>58</v>
      </c>
      <c r="AL49" s="159">
        <f t="shared" si="93"/>
        <v>384</v>
      </c>
      <c r="AM49" s="159">
        <f t="shared" si="93"/>
        <v>642</v>
      </c>
      <c r="AN49" s="159">
        <f t="shared" si="93"/>
        <v>446</v>
      </c>
      <c r="AO49" s="159">
        <f t="shared" si="93"/>
        <v>700</v>
      </c>
      <c r="AP49" s="159">
        <f t="shared" si="93"/>
        <v>1929</v>
      </c>
      <c r="AQ49" s="159">
        <f t="shared" si="93"/>
        <v>1499</v>
      </c>
      <c r="AR49" s="159">
        <f t="shared" si="93"/>
        <v>1644</v>
      </c>
      <c r="AS49" s="159">
        <f t="shared" si="93"/>
        <v>1892</v>
      </c>
      <c r="AT49" s="159">
        <f t="shared" si="93"/>
        <v>3573</v>
      </c>
      <c r="AU49" s="159">
        <f t="shared" si="93"/>
        <v>3391</v>
      </c>
      <c r="AV49" s="159">
        <f t="shared" si="93"/>
        <v>1109</v>
      </c>
      <c r="AW49" s="159">
        <f t="shared" si="93"/>
        <v>811</v>
      </c>
      <c r="AX49" s="159">
        <f t="shared" si="93"/>
        <v>1243</v>
      </c>
      <c r="AY49" s="159">
        <f t="shared" si="93"/>
        <v>1322</v>
      </c>
      <c r="AZ49" s="159">
        <f t="shared" si="93"/>
        <v>2352</v>
      </c>
      <c r="BA49" s="159">
        <f t="shared" si="93"/>
        <v>2133</v>
      </c>
      <c r="BB49" s="159">
        <f t="shared" si="93"/>
        <v>3110</v>
      </c>
      <c r="BC49" s="159">
        <f t="shared" si="93"/>
        <v>2387</v>
      </c>
      <c r="BD49" s="159">
        <f t="shared" si="93"/>
        <v>3301</v>
      </c>
      <c r="BE49" s="159">
        <f t="shared" si="93"/>
        <v>3889</v>
      </c>
      <c r="BF49" s="159">
        <f t="shared" si="93"/>
        <v>8029</v>
      </c>
      <c r="BG49" s="159">
        <f t="shared" si="93"/>
        <v>9874</v>
      </c>
      <c r="BH49" s="159">
        <f t="shared" si="93"/>
        <v>7430</v>
      </c>
      <c r="BI49" s="159">
        <f t="shared" si="93"/>
        <v>7786</v>
      </c>
      <c r="BJ49" s="159">
        <f t="shared" si="93"/>
        <v>6452</v>
      </c>
      <c r="BK49" s="159">
        <f t="shared" si="93"/>
        <v>6225</v>
      </c>
      <c r="BL49" s="159">
        <f t="shared" si="93"/>
        <v>6743</v>
      </c>
      <c r="BM49" s="159">
        <f t="shared" si="93"/>
        <v>5427</v>
      </c>
      <c r="BN49" s="159">
        <f t="shared" si="93"/>
        <v>5987</v>
      </c>
      <c r="BO49" s="159">
        <f t="shared" si="93"/>
        <v>4443</v>
      </c>
      <c r="BP49" s="159">
        <f t="shared" ref="BP49:CP49" si="94">SUM(BP41:BP48)</f>
        <v>5518</v>
      </c>
      <c r="BQ49" s="159">
        <f t="shared" si="94"/>
        <v>3524</v>
      </c>
      <c r="BR49" s="159">
        <f t="shared" si="94"/>
        <v>46570</v>
      </c>
      <c r="BS49" s="159">
        <f t="shared" si="94"/>
        <v>43555</v>
      </c>
      <c r="BT49" s="159">
        <f t="shared" si="94"/>
        <v>90125</v>
      </c>
      <c r="BU49" s="159">
        <f t="shared" si="94"/>
        <v>90125</v>
      </c>
      <c r="BV49" s="159">
        <f t="shared" si="94"/>
        <v>20405117</v>
      </c>
      <c r="BW49" s="159">
        <f t="shared" si="94"/>
        <v>335719</v>
      </c>
      <c r="BX49" s="159">
        <f t="shared" si="94"/>
        <v>297952</v>
      </c>
      <c r="BY49" s="159">
        <f t="shared" si="94"/>
        <v>36011</v>
      </c>
      <c r="BZ49" s="159">
        <f t="shared" si="94"/>
        <v>27147</v>
      </c>
      <c r="CA49" s="159">
        <f t="shared" si="94"/>
        <v>14156</v>
      </c>
      <c r="CB49" s="159">
        <f t="shared" si="94"/>
        <v>335</v>
      </c>
      <c r="CC49" s="159">
        <f t="shared" si="94"/>
        <v>1874</v>
      </c>
      <c r="CD49" s="159">
        <f t="shared" si="94"/>
        <v>131</v>
      </c>
      <c r="CE49" s="159">
        <f t="shared" si="94"/>
        <v>1515</v>
      </c>
      <c r="CF49" s="159">
        <f t="shared" si="94"/>
        <v>128</v>
      </c>
      <c r="CG49" s="211">
        <f t="shared" si="94"/>
        <v>17545</v>
      </c>
      <c r="CH49" s="159">
        <f t="shared" si="94"/>
        <v>594</v>
      </c>
      <c r="CI49" s="159">
        <f>SUM(CI41:CI48)</f>
        <v>14495</v>
      </c>
      <c r="CJ49" s="159">
        <f t="shared" ref="CJ49:CL49" si="95">SUM(CJ41:CJ48)</f>
        <v>144</v>
      </c>
      <c r="CK49" s="159">
        <f t="shared" si="95"/>
        <v>84</v>
      </c>
      <c r="CL49" s="159">
        <f t="shared" si="95"/>
        <v>105</v>
      </c>
      <c r="CM49" s="159">
        <f t="shared" si="94"/>
        <v>33946</v>
      </c>
      <c r="CN49" s="159">
        <f t="shared" si="94"/>
        <v>47221</v>
      </c>
      <c r="CO49" s="159">
        <f t="shared" si="94"/>
        <v>846</v>
      </c>
      <c r="CP49" s="159">
        <f t="shared" si="94"/>
        <v>1570</v>
      </c>
      <c r="CQ49" s="162">
        <f t="shared" si="90"/>
        <v>0.65163877411727911</v>
      </c>
      <c r="CR49" s="163">
        <v>69.634773752342298</v>
      </c>
      <c r="CS49" s="163">
        <f t="shared" si="77"/>
        <v>174.63919146343079</v>
      </c>
      <c r="CT49" s="162">
        <f t="shared" si="78"/>
        <v>0.49211600254891064</v>
      </c>
      <c r="CU49" s="162">
        <f t="shared" si="79"/>
        <v>6.7823173367920445E-2</v>
      </c>
      <c r="CV49" s="162">
        <f t="shared" si="80"/>
        <v>0.12086174954355064</v>
      </c>
      <c r="CW49" s="162">
        <f t="shared" si="81"/>
        <v>0.13613272805879809</v>
      </c>
      <c r="CX49" s="164">
        <f t="shared" si="82"/>
        <v>0.86386727194120194</v>
      </c>
      <c r="DA49" s="192">
        <f t="shared" si="83"/>
        <v>2.1627131718874839E-2</v>
      </c>
      <c r="DB49" s="192">
        <f t="shared" si="84"/>
        <v>0.26019230239413726</v>
      </c>
      <c r="DC49" s="192">
        <f t="shared" si="85"/>
        <v>0.18963467358408992</v>
      </c>
      <c r="DD49" s="192">
        <f t="shared" si="86"/>
        <v>0.15666882836143536</v>
      </c>
      <c r="DE49" s="194"/>
    </row>
    <row r="51" spans="1:109" ht="15.75" thickBot="1" x14ac:dyDescent="0.3"/>
    <row r="52" spans="1:109" ht="15.75" thickBot="1" x14ac:dyDescent="0.3">
      <c r="A52" s="264" t="s">
        <v>84</v>
      </c>
      <c r="B52" s="265"/>
      <c r="C52" s="266" t="s">
        <v>0</v>
      </c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8"/>
      <c r="AJ52" s="254" t="s">
        <v>1</v>
      </c>
      <c r="AK52" s="255"/>
      <c r="AL52" s="255"/>
      <c r="AM52" s="255"/>
      <c r="AN52" s="255"/>
      <c r="AO52" s="255"/>
      <c r="AP52" s="255"/>
      <c r="AQ52" s="255"/>
      <c r="AR52" s="255"/>
      <c r="AS52" s="255"/>
      <c r="AT52" s="255"/>
      <c r="AU52" s="255"/>
      <c r="AV52" s="255"/>
      <c r="AW52" s="255"/>
      <c r="AX52" s="255"/>
      <c r="AY52" s="255"/>
      <c r="AZ52" s="255"/>
      <c r="BA52" s="256"/>
      <c r="BB52" s="293" t="s">
        <v>2</v>
      </c>
      <c r="BC52" s="294"/>
      <c r="BD52" s="294"/>
      <c r="BE52" s="294"/>
      <c r="BF52" s="294"/>
      <c r="BG52" s="294"/>
      <c r="BH52" s="294"/>
      <c r="BI52" s="294"/>
      <c r="BJ52" s="294"/>
      <c r="BK52" s="294"/>
      <c r="BL52" s="294"/>
      <c r="BM52" s="294"/>
      <c r="BN52" s="294"/>
      <c r="BO52" s="294"/>
      <c r="BP52" s="294"/>
      <c r="BQ52" s="294"/>
      <c r="BR52" s="294"/>
      <c r="BS52" s="294"/>
      <c r="BT52" s="295"/>
      <c r="BU52" s="302" t="s">
        <v>3</v>
      </c>
      <c r="BV52" s="305" t="s">
        <v>4</v>
      </c>
      <c r="BW52" s="306"/>
      <c r="BX52" s="306"/>
      <c r="BY52" s="306"/>
      <c r="BZ52" s="307"/>
      <c r="CA52" s="336" t="s">
        <v>5</v>
      </c>
      <c r="CB52" s="337"/>
      <c r="CC52" s="337"/>
      <c r="CD52" s="337"/>
      <c r="CE52" s="337"/>
      <c r="CF52" s="337"/>
      <c r="CG52" s="337"/>
      <c r="CH52" s="338"/>
      <c r="CI52" s="345" t="s">
        <v>6</v>
      </c>
      <c r="CJ52" s="346"/>
      <c r="CK52" s="346"/>
      <c r="CL52" s="347"/>
      <c r="CM52" s="354" t="s">
        <v>7</v>
      </c>
      <c r="CN52" s="355"/>
      <c r="CO52" s="355"/>
      <c r="CP52" s="356"/>
      <c r="CQ52" s="363" t="s">
        <v>8</v>
      </c>
      <c r="CR52" s="365" t="s">
        <v>9</v>
      </c>
      <c r="CS52" s="365" t="s">
        <v>10</v>
      </c>
      <c r="CT52" s="363" t="s">
        <v>11</v>
      </c>
      <c r="CU52" s="365" t="s">
        <v>12</v>
      </c>
      <c r="CV52" s="365" t="s">
        <v>13</v>
      </c>
      <c r="CW52" s="369" t="s">
        <v>14</v>
      </c>
      <c r="CX52" s="369" t="s">
        <v>15</v>
      </c>
    </row>
    <row r="53" spans="1:109" ht="15.75" thickBot="1" x14ac:dyDescent="0.3">
      <c r="A53" s="264"/>
      <c r="B53" s="265"/>
      <c r="C53" s="269"/>
      <c r="D53" s="270"/>
      <c r="E53" s="270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1"/>
      <c r="AJ53" s="257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9"/>
      <c r="BB53" s="296"/>
      <c r="BC53" s="297"/>
      <c r="BD53" s="297"/>
      <c r="BE53" s="297"/>
      <c r="BF53" s="297"/>
      <c r="BG53" s="297"/>
      <c r="BH53" s="297"/>
      <c r="BI53" s="297"/>
      <c r="BJ53" s="297"/>
      <c r="BK53" s="297"/>
      <c r="BL53" s="297"/>
      <c r="BM53" s="297"/>
      <c r="BN53" s="297"/>
      <c r="BO53" s="297"/>
      <c r="BP53" s="297"/>
      <c r="BQ53" s="297"/>
      <c r="BR53" s="297"/>
      <c r="BS53" s="297"/>
      <c r="BT53" s="298"/>
      <c r="BU53" s="303"/>
      <c r="BV53" s="308"/>
      <c r="BW53" s="309"/>
      <c r="BX53" s="309"/>
      <c r="BY53" s="309"/>
      <c r="BZ53" s="310"/>
      <c r="CA53" s="339"/>
      <c r="CB53" s="340"/>
      <c r="CC53" s="340"/>
      <c r="CD53" s="340"/>
      <c r="CE53" s="340"/>
      <c r="CF53" s="340"/>
      <c r="CG53" s="340"/>
      <c r="CH53" s="341"/>
      <c r="CI53" s="348"/>
      <c r="CJ53" s="349"/>
      <c r="CK53" s="349"/>
      <c r="CL53" s="350"/>
      <c r="CM53" s="357"/>
      <c r="CN53" s="358"/>
      <c r="CO53" s="358"/>
      <c r="CP53" s="359"/>
      <c r="CQ53" s="363"/>
      <c r="CR53" s="365"/>
      <c r="CS53" s="365"/>
      <c r="CT53" s="363"/>
      <c r="CU53" s="365"/>
      <c r="CV53" s="365"/>
      <c r="CW53" s="370"/>
      <c r="CX53" s="370"/>
    </row>
    <row r="54" spans="1:109" ht="24" thickBot="1" x14ac:dyDescent="0.3">
      <c r="A54" s="264" t="s">
        <v>114</v>
      </c>
      <c r="B54" s="265"/>
      <c r="C54" s="316" t="s">
        <v>17</v>
      </c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7" t="s">
        <v>18</v>
      </c>
      <c r="T54" s="318"/>
      <c r="U54" s="318"/>
      <c r="V54" s="318"/>
      <c r="W54" s="318"/>
      <c r="X54" s="318"/>
      <c r="Y54" s="318"/>
      <c r="Z54" s="318"/>
      <c r="AA54" s="318"/>
      <c r="AB54" s="318"/>
      <c r="AC54" s="318"/>
      <c r="AD54" s="318"/>
      <c r="AE54" s="318"/>
      <c r="AF54" s="318"/>
      <c r="AG54" s="318"/>
      <c r="AH54" s="319"/>
      <c r="AI54" s="320" t="s">
        <v>19</v>
      </c>
      <c r="AJ54" s="254" t="s">
        <v>20</v>
      </c>
      <c r="AK54" s="255"/>
      <c r="AL54" s="255"/>
      <c r="AM54" s="255"/>
      <c r="AN54" s="255"/>
      <c r="AO54" s="256"/>
      <c r="AP54" s="254" t="s">
        <v>21</v>
      </c>
      <c r="AQ54" s="255"/>
      <c r="AR54" s="255"/>
      <c r="AS54" s="255"/>
      <c r="AT54" s="255"/>
      <c r="AU54" s="256"/>
      <c r="AV54" s="254" t="s">
        <v>22</v>
      </c>
      <c r="AW54" s="255"/>
      <c r="AX54" s="255"/>
      <c r="AY54" s="255"/>
      <c r="AZ54" s="255"/>
      <c r="BA54" s="256"/>
      <c r="BB54" s="296"/>
      <c r="BC54" s="297"/>
      <c r="BD54" s="297"/>
      <c r="BE54" s="297"/>
      <c r="BF54" s="297"/>
      <c r="BG54" s="297"/>
      <c r="BH54" s="297"/>
      <c r="BI54" s="297"/>
      <c r="BJ54" s="297"/>
      <c r="BK54" s="297"/>
      <c r="BL54" s="297"/>
      <c r="BM54" s="297"/>
      <c r="BN54" s="297"/>
      <c r="BO54" s="297"/>
      <c r="BP54" s="297"/>
      <c r="BQ54" s="297"/>
      <c r="BR54" s="297"/>
      <c r="BS54" s="297"/>
      <c r="BT54" s="298"/>
      <c r="BU54" s="303"/>
      <c r="BV54" s="308"/>
      <c r="BW54" s="309"/>
      <c r="BX54" s="309"/>
      <c r="BY54" s="309"/>
      <c r="BZ54" s="310"/>
      <c r="CA54" s="339"/>
      <c r="CB54" s="340"/>
      <c r="CC54" s="340"/>
      <c r="CD54" s="340"/>
      <c r="CE54" s="340"/>
      <c r="CF54" s="340"/>
      <c r="CG54" s="340"/>
      <c r="CH54" s="341"/>
      <c r="CI54" s="348"/>
      <c r="CJ54" s="349"/>
      <c r="CK54" s="349"/>
      <c r="CL54" s="350"/>
      <c r="CM54" s="357"/>
      <c r="CN54" s="358"/>
      <c r="CO54" s="358"/>
      <c r="CP54" s="359"/>
      <c r="CQ54" s="363"/>
      <c r="CR54" s="365"/>
      <c r="CS54" s="365"/>
      <c r="CT54" s="363"/>
      <c r="CU54" s="365"/>
      <c r="CV54" s="365"/>
      <c r="CW54" s="370"/>
      <c r="CX54" s="370"/>
    </row>
    <row r="55" spans="1:109" ht="15.75" thickBot="1" x14ac:dyDescent="0.3">
      <c r="A55" s="314"/>
      <c r="B55" s="315"/>
      <c r="C55" s="322" t="s">
        <v>23</v>
      </c>
      <c r="D55" s="322"/>
      <c r="E55" s="322"/>
      <c r="F55" s="322"/>
      <c r="G55" s="322"/>
      <c r="H55" s="322"/>
      <c r="I55" s="323"/>
      <c r="J55" s="323"/>
      <c r="K55" s="324" t="s">
        <v>24</v>
      </c>
      <c r="L55" s="324"/>
      <c r="M55" s="324"/>
      <c r="N55" s="324"/>
      <c r="O55" s="324"/>
      <c r="P55" s="324"/>
      <c r="Q55" s="324"/>
      <c r="R55" s="324"/>
      <c r="S55" s="325" t="s">
        <v>25</v>
      </c>
      <c r="T55" s="325"/>
      <c r="U55" s="325"/>
      <c r="V55" s="325"/>
      <c r="W55" s="325"/>
      <c r="X55" s="325"/>
      <c r="Y55" s="325"/>
      <c r="Z55" s="325"/>
      <c r="AA55" s="325" t="s">
        <v>26</v>
      </c>
      <c r="AB55" s="325"/>
      <c r="AC55" s="325"/>
      <c r="AD55" s="325"/>
      <c r="AE55" s="325"/>
      <c r="AF55" s="325"/>
      <c r="AG55" s="325"/>
      <c r="AH55" s="325"/>
      <c r="AI55" s="320"/>
      <c r="AJ55" s="257"/>
      <c r="AK55" s="258"/>
      <c r="AL55" s="258"/>
      <c r="AM55" s="258"/>
      <c r="AN55" s="258"/>
      <c r="AO55" s="259"/>
      <c r="AP55" s="257"/>
      <c r="AQ55" s="258"/>
      <c r="AR55" s="258"/>
      <c r="AS55" s="258"/>
      <c r="AT55" s="258"/>
      <c r="AU55" s="259"/>
      <c r="AV55" s="257"/>
      <c r="AW55" s="258"/>
      <c r="AX55" s="258"/>
      <c r="AY55" s="258"/>
      <c r="AZ55" s="258"/>
      <c r="BA55" s="259"/>
      <c r="BB55" s="299"/>
      <c r="BC55" s="300"/>
      <c r="BD55" s="300"/>
      <c r="BE55" s="300"/>
      <c r="BF55" s="300"/>
      <c r="BG55" s="300"/>
      <c r="BH55" s="300"/>
      <c r="BI55" s="300"/>
      <c r="BJ55" s="300"/>
      <c r="BK55" s="300"/>
      <c r="BL55" s="300"/>
      <c r="BM55" s="300"/>
      <c r="BN55" s="300"/>
      <c r="BO55" s="300"/>
      <c r="BP55" s="300"/>
      <c r="BQ55" s="300"/>
      <c r="BR55" s="300"/>
      <c r="BS55" s="300"/>
      <c r="BT55" s="301"/>
      <c r="BU55" s="304"/>
      <c r="BV55" s="311"/>
      <c r="BW55" s="312"/>
      <c r="BX55" s="312"/>
      <c r="BY55" s="312"/>
      <c r="BZ55" s="313"/>
      <c r="CA55" s="342"/>
      <c r="CB55" s="343"/>
      <c r="CC55" s="343"/>
      <c r="CD55" s="343"/>
      <c r="CE55" s="343"/>
      <c r="CF55" s="343"/>
      <c r="CG55" s="343"/>
      <c r="CH55" s="344"/>
      <c r="CI55" s="351"/>
      <c r="CJ55" s="352"/>
      <c r="CK55" s="352"/>
      <c r="CL55" s="353"/>
      <c r="CM55" s="360"/>
      <c r="CN55" s="361"/>
      <c r="CO55" s="361"/>
      <c r="CP55" s="362"/>
      <c r="CQ55" s="363"/>
      <c r="CR55" s="365"/>
      <c r="CS55" s="365"/>
      <c r="CT55" s="363"/>
      <c r="CU55" s="365"/>
      <c r="CV55" s="365"/>
      <c r="CW55" s="370"/>
      <c r="CX55" s="370"/>
    </row>
    <row r="56" spans="1:109" ht="26.25" customHeight="1" thickBot="1" x14ac:dyDescent="0.3">
      <c r="A56" s="328" t="s">
        <v>27</v>
      </c>
      <c r="B56" s="330" t="s">
        <v>28</v>
      </c>
      <c r="C56" s="332" t="s">
        <v>29</v>
      </c>
      <c r="D56" s="332" t="s">
        <v>30</v>
      </c>
      <c r="E56" s="272" t="s">
        <v>31</v>
      </c>
      <c r="F56" s="274" t="s">
        <v>32</v>
      </c>
      <c r="G56" s="274"/>
      <c r="H56" s="274"/>
      <c r="I56" s="326" t="s">
        <v>33</v>
      </c>
      <c r="J56" s="277" t="s">
        <v>34</v>
      </c>
      <c r="K56" s="279" t="s">
        <v>29</v>
      </c>
      <c r="L56" s="279" t="s">
        <v>30</v>
      </c>
      <c r="M56" s="281" t="s">
        <v>35</v>
      </c>
      <c r="N56" s="286" t="s">
        <v>32</v>
      </c>
      <c r="O56" s="287"/>
      <c r="P56" s="288"/>
      <c r="Q56" s="275" t="s">
        <v>33</v>
      </c>
      <c r="R56" s="277" t="s">
        <v>34</v>
      </c>
      <c r="S56" s="279" t="s">
        <v>29</v>
      </c>
      <c r="T56" s="279" t="s">
        <v>30</v>
      </c>
      <c r="U56" s="281" t="s">
        <v>36</v>
      </c>
      <c r="V56" s="286" t="s">
        <v>32</v>
      </c>
      <c r="W56" s="287"/>
      <c r="X56" s="288"/>
      <c r="Y56" s="275" t="s">
        <v>33</v>
      </c>
      <c r="Z56" s="277" t="s">
        <v>34</v>
      </c>
      <c r="AA56" s="279" t="s">
        <v>29</v>
      </c>
      <c r="AB56" s="279" t="s">
        <v>30</v>
      </c>
      <c r="AC56" s="281" t="s">
        <v>37</v>
      </c>
      <c r="AD56" s="283" t="s">
        <v>32</v>
      </c>
      <c r="AE56" s="284"/>
      <c r="AF56" s="285"/>
      <c r="AG56" s="275" t="s">
        <v>33</v>
      </c>
      <c r="AH56" s="277" t="s">
        <v>34</v>
      </c>
      <c r="AI56" s="320"/>
      <c r="AJ56" s="291" t="s">
        <v>38</v>
      </c>
      <c r="AK56" s="292"/>
      <c r="AL56" s="291" t="s">
        <v>39</v>
      </c>
      <c r="AM56" s="292"/>
      <c r="AN56" s="289" t="s">
        <v>40</v>
      </c>
      <c r="AO56" s="290"/>
      <c r="AP56" s="291" t="s">
        <v>38</v>
      </c>
      <c r="AQ56" s="292"/>
      <c r="AR56" s="291" t="s">
        <v>39</v>
      </c>
      <c r="AS56" s="292"/>
      <c r="AT56" s="289" t="s">
        <v>34</v>
      </c>
      <c r="AU56" s="290"/>
      <c r="AV56" s="291" t="s">
        <v>38</v>
      </c>
      <c r="AW56" s="292"/>
      <c r="AX56" s="291" t="s">
        <v>39</v>
      </c>
      <c r="AY56" s="292"/>
      <c r="AZ56" s="289" t="s">
        <v>40</v>
      </c>
      <c r="BA56" s="290"/>
      <c r="BB56" s="376" t="s">
        <v>38</v>
      </c>
      <c r="BC56" s="376"/>
      <c r="BD56" s="376" t="s">
        <v>39</v>
      </c>
      <c r="BE56" s="376"/>
      <c r="BF56" s="376" t="s">
        <v>41</v>
      </c>
      <c r="BG56" s="376"/>
      <c r="BH56" s="376" t="s">
        <v>42</v>
      </c>
      <c r="BI56" s="376"/>
      <c r="BJ56" s="376" t="s">
        <v>43</v>
      </c>
      <c r="BK56" s="376"/>
      <c r="BL56" s="376" t="s">
        <v>44</v>
      </c>
      <c r="BM56" s="376"/>
      <c r="BN56" s="376" t="s">
        <v>45</v>
      </c>
      <c r="BO56" s="376"/>
      <c r="BP56" s="376" t="s">
        <v>46</v>
      </c>
      <c r="BQ56" s="376"/>
      <c r="BR56" s="277" t="s">
        <v>47</v>
      </c>
      <c r="BS56" s="277"/>
      <c r="BT56" s="277"/>
      <c r="BU56" s="302" t="s">
        <v>48</v>
      </c>
      <c r="BV56" s="377" t="s">
        <v>49</v>
      </c>
      <c r="BW56" s="377" t="s">
        <v>50</v>
      </c>
      <c r="BX56" s="377" t="s">
        <v>51</v>
      </c>
      <c r="BY56" s="280" t="s">
        <v>52</v>
      </c>
      <c r="BZ56" s="280" t="s">
        <v>53</v>
      </c>
      <c r="CA56" s="372" t="s">
        <v>54</v>
      </c>
      <c r="CB56" s="373"/>
      <c r="CC56" s="372" t="s">
        <v>55</v>
      </c>
      <c r="CD56" s="373"/>
      <c r="CE56" s="372" t="s">
        <v>56</v>
      </c>
      <c r="CF56" s="373"/>
      <c r="CG56" s="374" t="s">
        <v>34</v>
      </c>
      <c r="CH56" s="375"/>
      <c r="CI56" s="367" t="s">
        <v>57</v>
      </c>
      <c r="CJ56" s="367" t="s">
        <v>58</v>
      </c>
      <c r="CK56" s="367" t="s">
        <v>59</v>
      </c>
      <c r="CL56" s="367" t="s">
        <v>60</v>
      </c>
      <c r="CM56" s="367" t="s">
        <v>61</v>
      </c>
      <c r="CN56" s="367" t="s">
        <v>62</v>
      </c>
      <c r="CO56" s="367" t="s">
        <v>63</v>
      </c>
      <c r="CP56" s="367" t="s">
        <v>64</v>
      </c>
      <c r="CQ56" s="363"/>
      <c r="CR56" s="365"/>
      <c r="CS56" s="365"/>
      <c r="CT56" s="363"/>
      <c r="CU56" s="365"/>
      <c r="CV56" s="365"/>
      <c r="CW56" s="370"/>
      <c r="CX56" s="370"/>
    </row>
    <row r="57" spans="1:109" ht="48.75" customHeight="1" x14ac:dyDescent="0.25">
      <c r="A57" s="329"/>
      <c r="B57" s="331"/>
      <c r="C57" s="333"/>
      <c r="D57" s="333"/>
      <c r="E57" s="273"/>
      <c r="F57" s="224" t="s">
        <v>65</v>
      </c>
      <c r="G57" s="224" t="s">
        <v>66</v>
      </c>
      <c r="H57" s="224" t="s">
        <v>67</v>
      </c>
      <c r="I57" s="327"/>
      <c r="J57" s="278"/>
      <c r="K57" s="280"/>
      <c r="L57" s="280"/>
      <c r="M57" s="282"/>
      <c r="N57" s="222" t="s">
        <v>68</v>
      </c>
      <c r="O57" s="222" t="s">
        <v>66</v>
      </c>
      <c r="P57" s="222" t="s">
        <v>69</v>
      </c>
      <c r="Q57" s="276"/>
      <c r="R57" s="278"/>
      <c r="S57" s="280"/>
      <c r="T57" s="280"/>
      <c r="U57" s="282"/>
      <c r="V57" s="222" t="s">
        <v>68</v>
      </c>
      <c r="W57" s="222" t="s">
        <v>70</v>
      </c>
      <c r="X57" s="222" t="s">
        <v>71</v>
      </c>
      <c r="Y57" s="276"/>
      <c r="Z57" s="278"/>
      <c r="AA57" s="280"/>
      <c r="AB57" s="280"/>
      <c r="AC57" s="282"/>
      <c r="AD57" s="222" t="s">
        <v>68</v>
      </c>
      <c r="AE57" s="222" t="s">
        <v>66</v>
      </c>
      <c r="AF57" s="222" t="s">
        <v>71</v>
      </c>
      <c r="AG57" s="276"/>
      <c r="AH57" s="278"/>
      <c r="AI57" s="321"/>
      <c r="AJ57" s="219" t="s">
        <v>72</v>
      </c>
      <c r="AK57" s="219" t="s">
        <v>73</v>
      </c>
      <c r="AL57" s="219" t="s">
        <v>72</v>
      </c>
      <c r="AM57" s="219" t="s">
        <v>73</v>
      </c>
      <c r="AN57" s="221" t="s">
        <v>72</v>
      </c>
      <c r="AO57" s="221" t="s">
        <v>74</v>
      </c>
      <c r="AP57" s="219" t="s">
        <v>72</v>
      </c>
      <c r="AQ57" s="219" t="s">
        <v>73</v>
      </c>
      <c r="AR57" s="219" t="s">
        <v>72</v>
      </c>
      <c r="AS57" s="219" t="s">
        <v>73</v>
      </c>
      <c r="AT57" s="221" t="s">
        <v>72</v>
      </c>
      <c r="AU57" s="221" t="s">
        <v>74</v>
      </c>
      <c r="AV57" s="219" t="s">
        <v>72</v>
      </c>
      <c r="AW57" s="219" t="s">
        <v>73</v>
      </c>
      <c r="AX57" s="219" t="s">
        <v>72</v>
      </c>
      <c r="AY57" s="219" t="s">
        <v>73</v>
      </c>
      <c r="AZ57" s="221" t="s">
        <v>72</v>
      </c>
      <c r="BA57" s="221" t="s">
        <v>74</v>
      </c>
      <c r="BB57" s="219" t="s">
        <v>72</v>
      </c>
      <c r="BC57" s="219" t="s">
        <v>73</v>
      </c>
      <c r="BD57" s="219" t="s">
        <v>72</v>
      </c>
      <c r="BE57" s="219" t="s">
        <v>73</v>
      </c>
      <c r="BF57" s="219" t="s">
        <v>72</v>
      </c>
      <c r="BG57" s="219" t="s">
        <v>73</v>
      </c>
      <c r="BH57" s="219" t="s">
        <v>72</v>
      </c>
      <c r="BI57" s="219" t="s">
        <v>73</v>
      </c>
      <c r="BJ57" s="219" t="s">
        <v>72</v>
      </c>
      <c r="BK57" s="219" t="s">
        <v>73</v>
      </c>
      <c r="BL57" s="219" t="s">
        <v>72</v>
      </c>
      <c r="BM57" s="219" t="s">
        <v>73</v>
      </c>
      <c r="BN57" s="219" t="s">
        <v>72</v>
      </c>
      <c r="BO57" s="219" t="s">
        <v>73</v>
      </c>
      <c r="BP57" s="219" t="s">
        <v>72</v>
      </c>
      <c r="BQ57" s="219" t="s">
        <v>73</v>
      </c>
      <c r="BR57" s="221" t="s">
        <v>72</v>
      </c>
      <c r="BS57" s="221" t="s">
        <v>73</v>
      </c>
      <c r="BT57" s="221" t="s">
        <v>34</v>
      </c>
      <c r="BU57" s="303"/>
      <c r="BV57" s="378"/>
      <c r="BW57" s="378"/>
      <c r="BX57" s="378"/>
      <c r="BY57" s="371"/>
      <c r="BZ57" s="371"/>
      <c r="CA57" s="225" t="s">
        <v>75</v>
      </c>
      <c r="CB57" s="225" t="s">
        <v>76</v>
      </c>
      <c r="CC57" s="225" t="s">
        <v>75</v>
      </c>
      <c r="CD57" s="225" t="s">
        <v>76</v>
      </c>
      <c r="CE57" s="225" t="s">
        <v>75</v>
      </c>
      <c r="CF57" s="225" t="s">
        <v>76</v>
      </c>
      <c r="CG57" s="7" t="s">
        <v>75</v>
      </c>
      <c r="CH57" s="7" t="s">
        <v>76</v>
      </c>
      <c r="CI57" s="368"/>
      <c r="CJ57" s="368"/>
      <c r="CK57" s="368"/>
      <c r="CL57" s="368"/>
      <c r="CM57" s="368"/>
      <c r="CN57" s="368"/>
      <c r="CO57" s="368"/>
      <c r="CP57" s="368"/>
      <c r="CQ57" s="364"/>
      <c r="CR57" s="366"/>
      <c r="CS57" s="366"/>
      <c r="CT57" s="364"/>
      <c r="CU57" s="366"/>
      <c r="CV57" s="366"/>
      <c r="CW57" s="370"/>
      <c r="CX57" s="370"/>
    </row>
    <row r="58" spans="1:109" x14ac:dyDescent="0.25">
      <c r="A58" s="155" t="s">
        <v>85</v>
      </c>
      <c r="B58" s="223">
        <v>4109273</v>
      </c>
      <c r="C58" s="144">
        <v>395</v>
      </c>
      <c r="D58" s="144">
        <v>36</v>
      </c>
      <c r="E58" s="145">
        <f>SUM(C58:D58)</f>
        <v>431</v>
      </c>
      <c r="F58" s="144">
        <v>4</v>
      </c>
      <c r="G58" s="144">
        <v>0</v>
      </c>
      <c r="H58" s="144">
        <v>2</v>
      </c>
      <c r="I58" s="144">
        <v>1</v>
      </c>
      <c r="J58" s="146">
        <f>SUM(E58:I58)</f>
        <v>438</v>
      </c>
      <c r="K58" s="144">
        <v>357</v>
      </c>
      <c r="L58" s="144">
        <v>6</v>
      </c>
      <c r="M58" s="146">
        <f>SUM(K58:L58)</f>
        <v>363</v>
      </c>
      <c r="N58" s="144">
        <v>0</v>
      </c>
      <c r="O58" s="144">
        <v>0</v>
      </c>
      <c r="P58" s="144">
        <v>5</v>
      </c>
      <c r="Q58" s="144">
        <v>2</v>
      </c>
      <c r="R58" s="146">
        <f>SUM(M58:Q58)</f>
        <v>370</v>
      </c>
      <c r="S58" s="144">
        <v>4</v>
      </c>
      <c r="T58" s="144">
        <v>0</v>
      </c>
      <c r="U58" s="146">
        <f>SUM(S58:T58)</f>
        <v>4</v>
      </c>
      <c r="V58" s="144">
        <v>0</v>
      </c>
      <c r="W58" s="144">
        <v>0</v>
      </c>
      <c r="X58" s="144">
        <v>0</v>
      </c>
      <c r="Y58" s="144">
        <v>0</v>
      </c>
      <c r="Z58" s="146">
        <f>SUM(U58:Y58)</f>
        <v>4</v>
      </c>
      <c r="AA58" s="144">
        <v>297</v>
      </c>
      <c r="AB58" s="144">
        <v>3</v>
      </c>
      <c r="AC58" s="146">
        <f>SUM(AA58:AB58)</f>
        <v>300</v>
      </c>
      <c r="AD58" s="144">
        <v>0</v>
      </c>
      <c r="AE58" s="144">
        <v>0</v>
      </c>
      <c r="AF58" s="144">
        <v>2</v>
      </c>
      <c r="AG58" s="144">
        <v>0</v>
      </c>
      <c r="AH58" s="146">
        <f>SUM(AC58:AG58)</f>
        <v>302</v>
      </c>
      <c r="AI58" s="146">
        <f>SUM(J58,R58,Z58,AH58)</f>
        <v>1114</v>
      </c>
      <c r="AJ58" s="1">
        <v>1</v>
      </c>
      <c r="AK58" s="1">
        <v>0</v>
      </c>
      <c r="AL58" s="1">
        <v>4</v>
      </c>
      <c r="AM58" s="1">
        <v>4</v>
      </c>
      <c r="AN58" s="2">
        <f>AJ58+AL58</f>
        <v>5</v>
      </c>
      <c r="AO58" s="2">
        <f>AK58+AM58</f>
        <v>4</v>
      </c>
      <c r="AP58" s="1">
        <v>7</v>
      </c>
      <c r="AQ58" s="1">
        <v>5</v>
      </c>
      <c r="AR58" s="1">
        <v>11</v>
      </c>
      <c r="AS58" s="1">
        <v>18</v>
      </c>
      <c r="AT58" s="2">
        <f>AP58+AR58</f>
        <v>18</v>
      </c>
      <c r="AU58" s="2">
        <f>AQ58+AS58</f>
        <v>23</v>
      </c>
      <c r="AV58" s="1">
        <v>0</v>
      </c>
      <c r="AW58" s="1">
        <v>0</v>
      </c>
      <c r="AX58" s="1">
        <v>8</v>
      </c>
      <c r="AY58" s="1">
        <v>5</v>
      </c>
      <c r="AZ58" s="2">
        <f t="shared" ref="AZ58:BA58" si="96">AV58+AX58</f>
        <v>8</v>
      </c>
      <c r="BA58" s="2">
        <f t="shared" si="96"/>
        <v>5</v>
      </c>
      <c r="BB58" s="1">
        <v>7</v>
      </c>
      <c r="BC58" s="1">
        <v>4</v>
      </c>
      <c r="BD58" s="1">
        <v>23</v>
      </c>
      <c r="BE58" s="1">
        <v>26</v>
      </c>
      <c r="BF58" s="1">
        <v>99</v>
      </c>
      <c r="BG58" s="1">
        <v>107</v>
      </c>
      <c r="BH58" s="1">
        <v>81</v>
      </c>
      <c r="BI58" s="1">
        <v>89</v>
      </c>
      <c r="BJ58" s="1">
        <v>72</v>
      </c>
      <c r="BK58" s="1">
        <v>60</v>
      </c>
      <c r="BL58" s="1">
        <v>81</v>
      </c>
      <c r="BM58" s="1">
        <v>59</v>
      </c>
      <c r="BN58" s="1">
        <v>85</v>
      </c>
      <c r="BO58" s="1">
        <v>72</v>
      </c>
      <c r="BP58" s="1">
        <v>144</v>
      </c>
      <c r="BQ58" s="1">
        <v>89</v>
      </c>
      <c r="BR58" s="2">
        <f>BB58+BD58+BF58+BH58+BJ58+BL58+BN58+BP58</f>
        <v>592</v>
      </c>
      <c r="BS58" s="2">
        <f>BC58+BE58+BG58+BI58+BK58+BM58+BO58+BQ58</f>
        <v>506</v>
      </c>
      <c r="BT58" s="2">
        <f>SUM(BR58:BS58)</f>
        <v>1098</v>
      </c>
      <c r="BU58" s="2">
        <f>M58+U58+AC58+E58</f>
        <v>1098</v>
      </c>
      <c r="BV58" s="1">
        <v>307786</v>
      </c>
      <c r="BW58" s="1">
        <v>6604</v>
      </c>
      <c r="BX58" s="1">
        <v>6694</v>
      </c>
      <c r="BY58" s="1">
        <v>452</v>
      </c>
      <c r="BZ58" s="1">
        <v>399</v>
      </c>
      <c r="CA58" s="1">
        <v>257</v>
      </c>
      <c r="CB58" s="1">
        <v>1</v>
      </c>
      <c r="CC58" s="1">
        <v>13</v>
      </c>
      <c r="CD58" s="1">
        <v>0</v>
      </c>
      <c r="CE58" s="1">
        <v>7</v>
      </c>
      <c r="CF58" s="1">
        <v>1</v>
      </c>
      <c r="CG58" s="2">
        <f t="shared" ref="CG58:CH64" si="97">CA58+CC58+CE58</f>
        <v>277</v>
      </c>
      <c r="CH58" s="2">
        <f t="shared" si="97"/>
        <v>2</v>
      </c>
      <c r="CI58" s="1">
        <v>0</v>
      </c>
      <c r="CJ58" s="1">
        <v>0</v>
      </c>
      <c r="CK58" s="1">
        <v>0</v>
      </c>
      <c r="CL58" s="1">
        <v>0</v>
      </c>
      <c r="CM58" s="1">
        <v>3031</v>
      </c>
      <c r="CN58" s="1">
        <v>5433</v>
      </c>
      <c r="CO58" s="1">
        <v>128</v>
      </c>
      <c r="CP58" s="1">
        <v>4</v>
      </c>
      <c r="CQ58" s="4">
        <f t="shared" ref="CQ58:CQ66" si="98">(E58+M58+U58+AC58)/((B58*0.00268)/4)</f>
        <v>0.39880678897441313</v>
      </c>
      <c r="CR58" s="5">
        <f t="shared" ref="CR58:CR66" si="99">(((E58+U58)*4)/B58)*100000</f>
        <v>42.343256337556546</v>
      </c>
      <c r="CS58" s="5">
        <f t="shared" ref="CS58:CS66" si="100">((BU58*4)/B58)*100000</f>
        <v>106.88021944514274</v>
      </c>
      <c r="CT58" s="4">
        <f>J58/(J58+R58)</f>
        <v>0.54207920792079212</v>
      </c>
      <c r="CU58" s="4">
        <f>(AI58-AA58-S58-K58-C58)/AI58</f>
        <v>5.475763016157989E-2</v>
      </c>
      <c r="CV58" s="4">
        <f t="shared" ref="CV58:CV66" si="101">BY58/BX58</f>
        <v>6.7523155064236631E-2</v>
      </c>
      <c r="CW58" s="4">
        <f>(AN58+AO58+AT58+AU58+AZ58+BA58)/AI58</f>
        <v>5.6552962298025138E-2</v>
      </c>
      <c r="CX58" s="156">
        <f t="shared" ref="CX58:CX66" si="102">100%-CW58</f>
        <v>0.94344703770197491</v>
      </c>
    </row>
    <row r="59" spans="1:109" x14ac:dyDescent="0.25">
      <c r="A59" s="177" t="s">
        <v>78</v>
      </c>
      <c r="B59" s="149">
        <v>12344408</v>
      </c>
      <c r="C59" s="2">
        <v>849</v>
      </c>
      <c r="D59" s="2">
        <v>41</v>
      </c>
      <c r="E59" s="145">
        <f t="shared" ref="E59:E65" si="103">SUM(C59:D59)</f>
        <v>890</v>
      </c>
      <c r="F59" s="2">
        <v>3</v>
      </c>
      <c r="G59" s="2">
        <v>2</v>
      </c>
      <c r="H59" s="2">
        <v>10</v>
      </c>
      <c r="I59" s="2">
        <v>0</v>
      </c>
      <c r="J59" s="146">
        <f t="shared" ref="J59:J65" si="104">SUM(E59:I59)</f>
        <v>905</v>
      </c>
      <c r="K59" s="2">
        <v>960</v>
      </c>
      <c r="L59" s="2">
        <v>10</v>
      </c>
      <c r="M59" s="146">
        <f t="shared" ref="M59:M65" si="105">SUM(K59:L59)</f>
        <v>970</v>
      </c>
      <c r="N59" s="2">
        <v>1</v>
      </c>
      <c r="O59" s="2">
        <v>2</v>
      </c>
      <c r="P59" s="2">
        <v>3</v>
      </c>
      <c r="Q59" s="2">
        <v>2</v>
      </c>
      <c r="R59" s="146">
        <f t="shared" ref="R59:R64" si="106">SUM(M59:Q59)</f>
        <v>978</v>
      </c>
      <c r="S59" s="2">
        <v>3</v>
      </c>
      <c r="T59" s="2">
        <v>0</v>
      </c>
      <c r="U59" s="146">
        <f t="shared" ref="U59:U65" si="107">SUM(S59:T59)</f>
        <v>3</v>
      </c>
      <c r="V59" s="2">
        <v>0</v>
      </c>
      <c r="W59" s="2">
        <v>0</v>
      </c>
      <c r="X59" s="2">
        <v>0</v>
      </c>
      <c r="Y59" s="2">
        <v>0</v>
      </c>
      <c r="Z59" s="146">
        <f t="shared" ref="Z59:Z64" si="108">SUM(U59:Y59)</f>
        <v>3</v>
      </c>
      <c r="AA59" s="2">
        <v>621</v>
      </c>
      <c r="AB59" s="2">
        <v>3</v>
      </c>
      <c r="AC59" s="146">
        <f t="shared" ref="AC59:AC64" si="109">SUM(AA59:AB59)</f>
        <v>624</v>
      </c>
      <c r="AD59" s="2">
        <v>2</v>
      </c>
      <c r="AE59" s="2">
        <v>0</v>
      </c>
      <c r="AF59" s="2">
        <v>3</v>
      </c>
      <c r="AG59" s="2">
        <v>0</v>
      </c>
      <c r="AH59" s="146">
        <f t="shared" ref="AH59:AH64" si="110">SUM(AC59:AG59)</f>
        <v>629</v>
      </c>
      <c r="AI59" s="146">
        <f t="shared" ref="AI59:AI65" si="111">SUM(J59,R59,Z59,AH59)</f>
        <v>2515</v>
      </c>
      <c r="AJ59" s="143">
        <v>1</v>
      </c>
      <c r="AK59" s="1">
        <v>0</v>
      </c>
      <c r="AL59" s="1">
        <v>6</v>
      </c>
      <c r="AM59" s="1">
        <v>16</v>
      </c>
      <c r="AN59" s="2">
        <v>7</v>
      </c>
      <c r="AO59" s="2">
        <v>16</v>
      </c>
      <c r="AP59" s="1">
        <v>97</v>
      </c>
      <c r="AQ59" s="1">
        <v>68</v>
      </c>
      <c r="AR59" s="1">
        <v>44</v>
      </c>
      <c r="AS59" s="1">
        <v>61</v>
      </c>
      <c r="AT59" s="2">
        <v>141</v>
      </c>
      <c r="AU59" s="2">
        <v>129</v>
      </c>
      <c r="AV59" s="1">
        <v>31</v>
      </c>
      <c r="AW59" s="1">
        <v>28</v>
      </c>
      <c r="AX59" s="1">
        <v>40</v>
      </c>
      <c r="AY59" s="1">
        <v>38</v>
      </c>
      <c r="AZ59" s="2">
        <v>71</v>
      </c>
      <c r="BA59" s="2">
        <v>66</v>
      </c>
      <c r="BB59" s="1">
        <v>132</v>
      </c>
      <c r="BC59" s="1">
        <v>98</v>
      </c>
      <c r="BD59" s="1">
        <v>92</v>
      </c>
      <c r="BE59" s="1">
        <v>113</v>
      </c>
      <c r="BF59" s="1">
        <v>174</v>
      </c>
      <c r="BG59" s="1">
        <v>209</v>
      </c>
      <c r="BH59" s="1">
        <v>153</v>
      </c>
      <c r="BI59" s="1">
        <v>194</v>
      </c>
      <c r="BJ59" s="1">
        <v>113</v>
      </c>
      <c r="BK59" s="1">
        <v>173</v>
      </c>
      <c r="BL59" s="1">
        <v>156</v>
      </c>
      <c r="BM59" s="1">
        <v>183</v>
      </c>
      <c r="BN59" s="1">
        <v>165</v>
      </c>
      <c r="BO59" s="1">
        <v>185</v>
      </c>
      <c r="BP59" s="1">
        <v>187</v>
      </c>
      <c r="BQ59" s="1">
        <v>160</v>
      </c>
      <c r="BR59" s="2">
        <f t="shared" ref="BR59:BR66" si="112">BB59+BD59+BF59+BH59+BJ59+BL59+BN59+BP59</f>
        <v>1172</v>
      </c>
      <c r="BS59" s="2">
        <f t="shared" ref="BS59:BS65" si="113">BC59+BE59+BG59+BI59+BK59+BM59+BO59+BQ59</f>
        <v>1315</v>
      </c>
      <c r="BT59" s="2">
        <f t="shared" ref="BT59:BT66" si="114">SUM(BR59:BS59)</f>
        <v>2487</v>
      </c>
      <c r="BU59" s="2">
        <v>2487</v>
      </c>
      <c r="BV59" s="1">
        <v>653222</v>
      </c>
      <c r="BW59" s="1">
        <v>22803</v>
      </c>
      <c r="BX59" s="1">
        <v>9927</v>
      </c>
      <c r="BY59" s="1">
        <v>819</v>
      </c>
      <c r="BZ59" s="1">
        <v>830</v>
      </c>
      <c r="CA59" s="1">
        <v>486</v>
      </c>
      <c r="CB59" s="1">
        <v>3</v>
      </c>
      <c r="CC59" s="1">
        <v>19</v>
      </c>
      <c r="CD59" s="1">
        <v>4</v>
      </c>
      <c r="CE59" s="1">
        <v>18</v>
      </c>
      <c r="CF59" s="1">
        <v>0</v>
      </c>
      <c r="CG59" s="2">
        <v>523</v>
      </c>
      <c r="CH59" s="2">
        <v>7</v>
      </c>
      <c r="CI59" s="1">
        <v>114</v>
      </c>
      <c r="CJ59" s="1">
        <v>4</v>
      </c>
      <c r="CK59" s="1">
        <v>2</v>
      </c>
      <c r="CL59" s="1">
        <v>16</v>
      </c>
      <c r="CM59" s="1">
        <v>379</v>
      </c>
      <c r="CN59" s="1">
        <v>1061</v>
      </c>
      <c r="CO59" s="1">
        <v>42</v>
      </c>
      <c r="CP59" s="1">
        <v>17</v>
      </c>
      <c r="CQ59" s="4">
        <f t="shared" si="98"/>
        <v>0.30069812165212478</v>
      </c>
      <c r="CR59" s="5">
        <f t="shared" si="99"/>
        <v>28.936179037504267</v>
      </c>
      <c r="CS59" s="5">
        <f t="shared" si="100"/>
        <v>80.587096602769449</v>
      </c>
      <c r="CT59" s="4">
        <f>J59/(J59+R59)</f>
        <v>0.48061603823685606</v>
      </c>
      <c r="CU59" s="4">
        <f>(AI59-AA59-S59-K59-C59)/AI59</f>
        <v>3.2604373757455271E-2</v>
      </c>
      <c r="CV59" s="4">
        <f t="shared" si="101"/>
        <v>8.2502266545784228E-2</v>
      </c>
      <c r="CW59" s="4">
        <f>(AN59+AO59+AT59+AU59+AZ59+BA59)/AI59</f>
        <v>0.1709741550695825</v>
      </c>
      <c r="CX59" s="156">
        <f t="shared" si="102"/>
        <v>0.82902584493041753</v>
      </c>
    </row>
    <row r="60" spans="1:109" x14ac:dyDescent="0.25">
      <c r="A60" s="155" t="s">
        <v>79</v>
      </c>
      <c r="B60" s="147">
        <v>5001676</v>
      </c>
      <c r="C60" s="148">
        <v>242</v>
      </c>
      <c r="D60" s="148">
        <v>37</v>
      </c>
      <c r="E60" s="145">
        <f t="shared" si="103"/>
        <v>279</v>
      </c>
      <c r="F60" s="148">
        <v>8</v>
      </c>
      <c r="G60" s="148">
        <v>0</v>
      </c>
      <c r="H60" s="148">
        <v>2</v>
      </c>
      <c r="I60" s="148">
        <v>0</v>
      </c>
      <c r="J60" s="146">
        <f t="shared" si="104"/>
        <v>289</v>
      </c>
      <c r="K60" s="148">
        <v>448</v>
      </c>
      <c r="L60" s="148">
        <v>1</v>
      </c>
      <c r="M60" s="146">
        <f t="shared" si="105"/>
        <v>449</v>
      </c>
      <c r="N60" s="148">
        <v>0</v>
      </c>
      <c r="O60" s="148">
        <v>0</v>
      </c>
      <c r="P60" s="148">
        <v>14</v>
      </c>
      <c r="Q60" s="148">
        <v>0</v>
      </c>
      <c r="R60" s="146">
        <f t="shared" si="106"/>
        <v>463</v>
      </c>
      <c r="S60" s="148">
        <v>8</v>
      </c>
      <c r="T60" s="148">
        <v>0</v>
      </c>
      <c r="U60" s="146">
        <f>SUM(S60:T60)</f>
        <v>8</v>
      </c>
      <c r="V60" s="148">
        <v>0</v>
      </c>
      <c r="W60" s="148">
        <v>0</v>
      </c>
      <c r="X60" s="148">
        <v>0</v>
      </c>
      <c r="Y60" s="148">
        <v>0</v>
      </c>
      <c r="Z60" s="146">
        <f t="shared" si="108"/>
        <v>8</v>
      </c>
      <c r="AA60" s="148">
        <v>300</v>
      </c>
      <c r="AB60" s="148">
        <v>3</v>
      </c>
      <c r="AC60" s="146">
        <f>SUM(AA60:AB60)</f>
        <v>303</v>
      </c>
      <c r="AD60" s="148">
        <v>0</v>
      </c>
      <c r="AE60" s="148">
        <v>0</v>
      </c>
      <c r="AF60" s="148">
        <v>17</v>
      </c>
      <c r="AG60" s="148">
        <v>3</v>
      </c>
      <c r="AH60" s="146">
        <f>SUM(AC60:AG60)</f>
        <v>323</v>
      </c>
      <c r="AI60" s="146">
        <f t="shared" si="111"/>
        <v>1083</v>
      </c>
      <c r="AJ60" s="1">
        <v>0</v>
      </c>
      <c r="AK60" s="1">
        <v>0</v>
      </c>
      <c r="AL60" s="1">
        <v>2</v>
      </c>
      <c r="AM60" s="1">
        <v>11</v>
      </c>
      <c r="AN60" s="2">
        <v>2</v>
      </c>
      <c r="AO60" s="2">
        <v>11</v>
      </c>
      <c r="AP60" s="1">
        <v>34</v>
      </c>
      <c r="AQ60" s="1">
        <v>28</v>
      </c>
      <c r="AR60" s="1">
        <v>37</v>
      </c>
      <c r="AS60" s="1">
        <v>33</v>
      </c>
      <c r="AT60" s="2">
        <v>71</v>
      </c>
      <c r="AU60" s="2">
        <v>61</v>
      </c>
      <c r="AV60" s="1">
        <v>44</v>
      </c>
      <c r="AW60" s="1">
        <v>37</v>
      </c>
      <c r="AX60" s="1">
        <v>34</v>
      </c>
      <c r="AY60" s="1">
        <v>28</v>
      </c>
      <c r="AZ60" s="2">
        <v>78</v>
      </c>
      <c r="BA60" s="2">
        <v>65</v>
      </c>
      <c r="BB60" s="1">
        <v>78</v>
      </c>
      <c r="BC60" s="1">
        <v>73</v>
      </c>
      <c r="BD60" s="1">
        <v>75</v>
      </c>
      <c r="BE60" s="1">
        <v>69</v>
      </c>
      <c r="BF60" s="1">
        <v>89</v>
      </c>
      <c r="BG60" s="1">
        <v>112</v>
      </c>
      <c r="BH60" s="1">
        <v>87</v>
      </c>
      <c r="BI60" s="1">
        <v>70</v>
      </c>
      <c r="BJ60" s="1">
        <v>48</v>
      </c>
      <c r="BK60" s="1">
        <v>67</v>
      </c>
      <c r="BL60" s="1">
        <v>34</v>
      </c>
      <c r="BM60" s="1">
        <v>53</v>
      </c>
      <c r="BN60" s="1">
        <v>48</v>
      </c>
      <c r="BO60" s="1">
        <v>39</v>
      </c>
      <c r="BP60" s="1">
        <v>52</v>
      </c>
      <c r="BQ60" s="1">
        <v>45</v>
      </c>
      <c r="BR60" s="2">
        <f t="shared" si="112"/>
        <v>511</v>
      </c>
      <c r="BS60" s="2">
        <f t="shared" si="113"/>
        <v>528</v>
      </c>
      <c r="BT60" s="2">
        <f t="shared" si="114"/>
        <v>1039</v>
      </c>
      <c r="BU60" s="2">
        <f>M60+U60+AC60+E60</f>
        <v>1039</v>
      </c>
      <c r="BV60" s="1">
        <v>51186</v>
      </c>
      <c r="BW60" s="1">
        <v>2606</v>
      </c>
      <c r="BX60" s="1">
        <v>2606</v>
      </c>
      <c r="BY60" s="1">
        <v>279</v>
      </c>
      <c r="BZ60" s="1">
        <v>163</v>
      </c>
      <c r="CA60" s="1">
        <v>126</v>
      </c>
      <c r="CB60" s="1">
        <v>1</v>
      </c>
      <c r="CC60" s="1">
        <v>33</v>
      </c>
      <c r="CD60" s="1">
        <v>0</v>
      </c>
      <c r="CE60" s="1">
        <v>9</v>
      </c>
      <c r="CF60" s="1">
        <v>0</v>
      </c>
      <c r="CG60" s="2">
        <v>168</v>
      </c>
      <c r="CH60" s="2">
        <v>1</v>
      </c>
      <c r="CI60" s="1">
        <v>66</v>
      </c>
      <c r="CJ60" s="1">
        <v>0</v>
      </c>
      <c r="CK60" s="1">
        <v>0</v>
      </c>
      <c r="CL60" s="1">
        <v>0</v>
      </c>
      <c r="CM60" s="1">
        <v>48</v>
      </c>
      <c r="CN60" s="1">
        <v>317</v>
      </c>
      <c r="CO60" s="1">
        <v>13</v>
      </c>
      <c r="CP60" s="1">
        <v>27</v>
      </c>
      <c r="CQ60" s="4">
        <f t="shared" si="98"/>
        <v>0.31004532653788774</v>
      </c>
      <c r="CR60" s="5">
        <f t="shared" si="99"/>
        <v>22.95230638689911</v>
      </c>
      <c r="CS60" s="5">
        <f t="shared" si="100"/>
        <v>83.092147512153915</v>
      </c>
      <c r="CT60" s="4">
        <f>J60/(J60+R60)</f>
        <v>0.38430851063829785</v>
      </c>
      <c r="CU60" s="4">
        <f>(AI60-AA60-S60-K60-C60)/AI60</f>
        <v>7.8485687903970452E-2</v>
      </c>
      <c r="CV60" s="4">
        <f t="shared" si="101"/>
        <v>0.10706062931696086</v>
      </c>
      <c r="CW60" s="4">
        <f>(AN60+AO60+AT60+AU60+AZ60+BA60)/AI60</f>
        <v>0.26592797783933519</v>
      </c>
      <c r="CX60" s="156">
        <f t="shared" si="102"/>
        <v>0.73407202216066481</v>
      </c>
    </row>
    <row r="61" spans="1:109" x14ac:dyDescent="0.25">
      <c r="A61" s="155" t="s">
        <v>80</v>
      </c>
      <c r="B61" s="220">
        <v>1408498</v>
      </c>
      <c r="C61" s="1">
        <v>75</v>
      </c>
      <c r="D61" s="1">
        <v>8</v>
      </c>
      <c r="E61" s="145">
        <f t="shared" si="103"/>
        <v>83</v>
      </c>
      <c r="F61" s="1">
        <v>0</v>
      </c>
      <c r="G61" s="1">
        <v>0</v>
      </c>
      <c r="H61" s="1">
        <v>0</v>
      </c>
      <c r="I61" s="1">
        <v>0</v>
      </c>
      <c r="J61" s="146">
        <f t="shared" si="104"/>
        <v>83</v>
      </c>
      <c r="K61" s="1">
        <v>403</v>
      </c>
      <c r="L61" s="1">
        <v>0</v>
      </c>
      <c r="M61" s="146">
        <f>SUM(K61:L61)</f>
        <v>403</v>
      </c>
      <c r="N61" s="1">
        <v>0</v>
      </c>
      <c r="O61" s="1">
        <v>0</v>
      </c>
      <c r="P61" s="1">
        <v>0</v>
      </c>
      <c r="Q61" s="1">
        <v>1</v>
      </c>
      <c r="R61" s="146">
        <f t="shared" si="106"/>
        <v>404</v>
      </c>
      <c r="S61" s="1">
        <v>1</v>
      </c>
      <c r="T61" s="1">
        <v>0</v>
      </c>
      <c r="U61" s="146">
        <f t="shared" si="107"/>
        <v>1</v>
      </c>
      <c r="V61" s="1">
        <v>0</v>
      </c>
      <c r="W61" s="1">
        <v>0</v>
      </c>
      <c r="X61" s="1">
        <v>0</v>
      </c>
      <c r="Y61" s="1">
        <v>0</v>
      </c>
      <c r="Z61" s="146">
        <f>SUM(U61:Y61)</f>
        <v>1</v>
      </c>
      <c r="AA61" s="1">
        <v>112</v>
      </c>
      <c r="AB61" s="1">
        <v>0</v>
      </c>
      <c r="AC61" s="146">
        <f t="shared" si="109"/>
        <v>112</v>
      </c>
      <c r="AD61" s="1">
        <v>0</v>
      </c>
      <c r="AE61" s="1">
        <v>0</v>
      </c>
      <c r="AF61" s="1">
        <v>0</v>
      </c>
      <c r="AG61" s="1">
        <v>2</v>
      </c>
      <c r="AH61" s="146">
        <f t="shared" si="110"/>
        <v>114</v>
      </c>
      <c r="AI61" s="146">
        <f t="shared" si="111"/>
        <v>602</v>
      </c>
      <c r="AJ61" s="1">
        <v>2</v>
      </c>
      <c r="AK61" s="1">
        <v>0</v>
      </c>
      <c r="AL61" s="1">
        <v>1</v>
      </c>
      <c r="AM61" s="1">
        <v>2</v>
      </c>
      <c r="AN61" s="2">
        <v>3</v>
      </c>
      <c r="AO61" s="2">
        <v>3</v>
      </c>
      <c r="AP61" s="1">
        <v>86</v>
      </c>
      <c r="AQ61" s="1">
        <v>64</v>
      </c>
      <c r="AR61" s="1">
        <v>32</v>
      </c>
      <c r="AS61" s="1">
        <v>32</v>
      </c>
      <c r="AT61" s="2">
        <v>118</v>
      </c>
      <c r="AU61" s="2">
        <v>96</v>
      </c>
      <c r="AV61" s="1">
        <v>6</v>
      </c>
      <c r="AW61" s="1">
        <v>7</v>
      </c>
      <c r="AX61" s="1">
        <v>9</v>
      </c>
      <c r="AY61" s="1">
        <v>12</v>
      </c>
      <c r="AZ61" s="2">
        <v>15</v>
      </c>
      <c r="BA61" s="2">
        <v>19</v>
      </c>
      <c r="BB61" s="1">
        <v>94</v>
      </c>
      <c r="BC61" s="1">
        <v>71</v>
      </c>
      <c r="BD61" s="1">
        <v>42</v>
      </c>
      <c r="BE61" s="1">
        <v>48</v>
      </c>
      <c r="BF61" s="1">
        <v>37</v>
      </c>
      <c r="BG61" s="1">
        <v>56</v>
      </c>
      <c r="BH61" s="1">
        <v>21</v>
      </c>
      <c r="BI61" s="1">
        <v>54</v>
      </c>
      <c r="BJ61" s="1">
        <v>13</v>
      </c>
      <c r="BK61" s="1">
        <v>31</v>
      </c>
      <c r="BL61" s="1">
        <v>11</v>
      </c>
      <c r="BM61" s="1">
        <v>28</v>
      </c>
      <c r="BN61" s="1">
        <v>23</v>
      </c>
      <c r="BO61" s="1">
        <v>27</v>
      </c>
      <c r="BP61" s="1">
        <v>27</v>
      </c>
      <c r="BQ61" s="1">
        <v>16</v>
      </c>
      <c r="BR61" s="2">
        <f t="shared" si="112"/>
        <v>268</v>
      </c>
      <c r="BS61" s="2">
        <f t="shared" si="113"/>
        <v>331</v>
      </c>
      <c r="BT61" s="2">
        <f t="shared" si="114"/>
        <v>599</v>
      </c>
      <c r="BU61" s="2">
        <v>599</v>
      </c>
      <c r="BV61" s="1">
        <v>11530</v>
      </c>
      <c r="BW61" s="1">
        <v>1435</v>
      </c>
      <c r="BX61" s="1">
        <v>1460</v>
      </c>
      <c r="BY61" s="1">
        <v>82</v>
      </c>
      <c r="BZ61" s="1">
        <v>483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2">
        <v>0</v>
      </c>
      <c r="CH61" s="2">
        <v>0</v>
      </c>
      <c r="CI61" s="1">
        <v>0</v>
      </c>
      <c r="CJ61" s="1">
        <v>0</v>
      </c>
      <c r="CK61" s="1">
        <v>0</v>
      </c>
      <c r="CL61" s="1">
        <v>0</v>
      </c>
      <c r="CM61" s="1">
        <v>9</v>
      </c>
      <c r="CN61" s="1">
        <v>259</v>
      </c>
      <c r="CO61" s="1">
        <v>0</v>
      </c>
      <c r="CP61" s="1">
        <v>0</v>
      </c>
      <c r="CQ61" s="4">
        <f t="shared" si="98"/>
        <v>0.63473987946469834</v>
      </c>
      <c r="CR61" s="5">
        <f t="shared" si="99"/>
        <v>23.855198942419513</v>
      </c>
      <c r="CS61" s="5">
        <f t="shared" si="100"/>
        <v>170.11028769653916</v>
      </c>
      <c r="CT61" s="4">
        <f>J61/(J61+R61)</f>
        <v>0.17043121149897331</v>
      </c>
      <c r="CU61" s="4">
        <f>(AI61-AA61-S61-K61-C61)/AI61</f>
        <v>1.8272425249169437E-2</v>
      </c>
      <c r="CV61" s="4">
        <f t="shared" si="101"/>
        <v>5.6164383561643834E-2</v>
      </c>
      <c r="CW61" s="4">
        <f>(AN61+AO61+AT61+AU61+AZ61+BA61)/AI61</f>
        <v>0.42192691029900331</v>
      </c>
      <c r="CX61" s="156">
        <f t="shared" si="102"/>
        <v>0.57807308970099669</v>
      </c>
    </row>
    <row r="62" spans="1:109" x14ac:dyDescent="0.25">
      <c r="A62" s="155" t="s">
        <v>81</v>
      </c>
      <c r="B62" s="220">
        <v>24742591.779070653</v>
      </c>
      <c r="C62" s="1">
        <v>2850</v>
      </c>
      <c r="D62" s="1">
        <v>300</v>
      </c>
      <c r="E62" s="145">
        <f>SUM(C62:D62)</f>
        <v>3150</v>
      </c>
      <c r="F62" s="3">
        <v>45</v>
      </c>
      <c r="G62" s="1">
        <v>12</v>
      </c>
      <c r="H62" s="1">
        <v>16</v>
      </c>
      <c r="I62" s="1">
        <v>1</v>
      </c>
      <c r="J62" s="146">
        <f t="shared" si="104"/>
        <v>3224</v>
      </c>
      <c r="K62" s="2">
        <v>3241</v>
      </c>
      <c r="L62" s="1">
        <v>40</v>
      </c>
      <c r="M62" s="146">
        <f t="shared" si="105"/>
        <v>3281</v>
      </c>
      <c r="N62" s="1">
        <v>2</v>
      </c>
      <c r="O62" s="2">
        <v>1</v>
      </c>
      <c r="P62" s="1">
        <v>5</v>
      </c>
      <c r="Q62" s="1">
        <v>0</v>
      </c>
      <c r="R62" s="146">
        <f>SUM(M62:Q62)</f>
        <v>3289</v>
      </c>
      <c r="S62" s="1">
        <v>34</v>
      </c>
      <c r="T62" s="2">
        <v>1</v>
      </c>
      <c r="U62" s="146">
        <f>SUM(S62:T62)</f>
        <v>35</v>
      </c>
      <c r="V62" s="1">
        <v>1</v>
      </c>
      <c r="W62" s="1">
        <v>0</v>
      </c>
      <c r="X62" s="2">
        <v>0</v>
      </c>
      <c r="Y62" s="1">
        <v>0</v>
      </c>
      <c r="Z62" s="146">
        <f t="shared" si="108"/>
        <v>36</v>
      </c>
      <c r="AA62" s="1">
        <v>3839</v>
      </c>
      <c r="AB62" s="1">
        <v>30</v>
      </c>
      <c r="AC62" s="146">
        <f>SUM(AA62:AB62)</f>
        <v>3869</v>
      </c>
      <c r="AD62" s="1">
        <v>0</v>
      </c>
      <c r="AE62" s="1">
        <v>3</v>
      </c>
      <c r="AF62" s="1">
        <v>7</v>
      </c>
      <c r="AG62" s="1">
        <v>0</v>
      </c>
      <c r="AH62" s="146">
        <f t="shared" si="110"/>
        <v>3879</v>
      </c>
      <c r="AI62" s="146">
        <f t="shared" si="111"/>
        <v>10428</v>
      </c>
      <c r="AJ62" s="1">
        <v>3</v>
      </c>
      <c r="AK62" s="1">
        <v>3</v>
      </c>
      <c r="AL62" s="1">
        <v>47</v>
      </c>
      <c r="AM62" s="1">
        <v>94</v>
      </c>
      <c r="AN62" s="2">
        <v>50</v>
      </c>
      <c r="AO62" s="2">
        <v>97</v>
      </c>
      <c r="AP62" s="1">
        <v>439</v>
      </c>
      <c r="AQ62" s="1">
        <v>277</v>
      </c>
      <c r="AR62" s="1">
        <v>360</v>
      </c>
      <c r="AS62" s="1">
        <v>365</v>
      </c>
      <c r="AT62" s="2">
        <v>799</v>
      </c>
      <c r="AU62" s="2">
        <v>642</v>
      </c>
      <c r="AV62" s="1">
        <v>604</v>
      </c>
      <c r="AW62" s="1">
        <v>405</v>
      </c>
      <c r="AX62" s="1">
        <v>447</v>
      </c>
      <c r="AY62" s="1">
        <v>349</v>
      </c>
      <c r="AZ62" s="2">
        <v>1051</v>
      </c>
      <c r="BA62" s="2">
        <v>754</v>
      </c>
      <c r="BB62" s="1">
        <v>1046</v>
      </c>
      <c r="BC62" s="1">
        <v>685</v>
      </c>
      <c r="BD62" s="1">
        <v>854</v>
      </c>
      <c r="BE62" s="1">
        <v>808</v>
      </c>
      <c r="BF62" s="1">
        <v>844</v>
      </c>
      <c r="BG62" s="1">
        <v>1035</v>
      </c>
      <c r="BH62" s="1">
        <v>628</v>
      </c>
      <c r="BI62" s="1">
        <v>666</v>
      </c>
      <c r="BJ62" s="1">
        <v>442</v>
      </c>
      <c r="BK62" s="1">
        <v>490</v>
      </c>
      <c r="BL62" s="1">
        <v>444</v>
      </c>
      <c r="BM62" s="1">
        <v>448</v>
      </c>
      <c r="BN62" s="1">
        <v>486</v>
      </c>
      <c r="BO62" s="1">
        <v>457</v>
      </c>
      <c r="BP62" s="1">
        <v>605</v>
      </c>
      <c r="BQ62" s="1">
        <v>397</v>
      </c>
      <c r="BR62" s="2">
        <f t="shared" si="112"/>
        <v>5349</v>
      </c>
      <c r="BS62" s="2">
        <f t="shared" si="113"/>
        <v>4986</v>
      </c>
      <c r="BT62" s="2">
        <f t="shared" si="114"/>
        <v>10335</v>
      </c>
      <c r="BU62" s="2">
        <v>10335</v>
      </c>
      <c r="BV62" s="1">
        <v>2471246</v>
      </c>
      <c r="BW62" s="1">
        <v>26829</v>
      </c>
      <c r="BX62" s="1">
        <v>21672</v>
      </c>
      <c r="BY62" s="1">
        <v>3224</v>
      </c>
      <c r="BZ62" s="1">
        <v>2093</v>
      </c>
      <c r="CA62" s="1">
        <v>1383</v>
      </c>
      <c r="CB62" s="1">
        <v>29</v>
      </c>
      <c r="CC62" s="1">
        <v>94</v>
      </c>
      <c r="CD62" s="1">
        <v>4</v>
      </c>
      <c r="CE62" s="1">
        <v>123</v>
      </c>
      <c r="CF62" s="2">
        <v>10</v>
      </c>
      <c r="CG62" s="2">
        <v>1600</v>
      </c>
      <c r="CH62" s="1">
        <v>43</v>
      </c>
      <c r="CI62" s="1">
        <v>561</v>
      </c>
      <c r="CJ62" s="1">
        <v>2</v>
      </c>
      <c r="CK62" s="1">
        <v>1</v>
      </c>
      <c r="CL62" s="1">
        <v>0</v>
      </c>
      <c r="CM62" s="1">
        <v>1540</v>
      </c>
      <c r="CN62" s="1">
        <v>1056</v>
      </c>
      <c r="CO62" s="1">
        <v>31</v>
      </c>
      <c r="CP62" s="245">
        <v>105</v>
      </c>
      <c r="CQ62" s="4">
        <f t="shared" si="98"/>
        <v>0.62343400691662476</v>
      </c>
      <c r="CR62" s="5">
        <f t="shared" si="99"/>
        <v>51.49015961527747</v>
      </c>
      <c r="CS62" s="5">
        <f t="shared" si="100"/>
        <v>167.08031385365547</v>
      </c>
      <c r="CT62" s="4">
        <v>0.49500998003992014</v>
      </c>
      <c r="CU62" s="4">
        <v>4.4495588799386268E-2</v>
      </c>
      <c r="CV62" s="4">
        <v>0.96066746126340885</v>
      </c>
      <c r="CW62" s="156">
        <v>0.32537399309551207</v>
      </c>
      <c r="CX62" s="156">
        <f t="shared" si="102"/>
        <v>0.67462600690448793</v>
      </c>
    </row>
    <row r="63" spans="1:109" x14ac:dyDescent="0.25">
      <c r="A63" s="155" t="s">
        <v>82</v>
      </c>
      <c r="B63" s="220">
        <v>110012441.90030961</v>
      </c>
      <c r="C63" s="1">
        <v>18236</v>
      </c>
      <c r="D63" s="1">
        <v>1550</v>
      </c>
      <c r="E63" s="145">
        <f t="shared" si="103"/>
        <v>19786</v>
      </c>
      <c r="F63" s="1">
        <v>127</v>
      </c>
      <c r="G63" s="1">
        <v>151</v>
      </c>
      <c r="H63" s="1">
        <v>113</v>
      </c>
      <c r="I63" s="1">
        <v>59</v>
      </c>
      <c r="J63" s="146">
        <f t="shared" si="104"/>
        <v>20236</v>
      </c>
      <c r="K63" s="1">
        <v>22048</v>
      </c>
      <c r="L63" s="1">
        <v>830</v>
      </c>
      <c r="M63" s="146">
        <f t="shared" si="105"/>
        <v>22878</v>
      </c>
      <c r="N63" s="1">
        <v>25</v>
      </c>
      <c r="O63" s="1">
        <v>44</v>
      </c>
      <c r="P63" s="1">
        <v>102</v>
      </c>
      <c r="Q63" s="1">
        <v>56</v>
      </c>
      <c r="R63" s="146">
        <f t="shared" si="106"/>
        <v>23105</v>
      </c>
      <c r="S63" s="1">
        <v>517</v>
      </c>
      <c r="T63" s="1">
        <v>17</v>
      </c>
      <c r="U63" s="146">
        <f t="shared" si="107"/>
        <v>534</v>
      </c>
      <c r="V63" s="1">
        <v>7</v>
      </c>
      <c r="W63" s="1">
        <v>3</v>
      </c>
      <c r="X63" s="1">
        <v>2</v>
      </c>
      <c r="Y63" s="1">
        <v>1</v>
      </c>
      <c r="Z63" s="146">
        <f t="shared" si="108"/>
        <v>547</v>
      </c>
      <c r="AA63" s="1">
        <v>7345</v>
      </c>
      <c r="AB63" s="1">
        <v>162</v>
      </c>
      <c r="AC63" s="146">
        <f t="shared" si="109"/>
        <v>7507</v>
      </c>
      <c r="AD63" s="1">
        <v>2</v>
      </c>
      <c r="AE63" s="1">
        <v>20</v>
      </c>
      <c r="AF63" s="1">
        <v>77</v>
      </c>
      <c r="AG63" s="1">
        <v>23</v>
      </c>
      <c r="AH63" s="146">
        <f t="shared" si="110"/>
        <v>7629</v>
      </c>
      <c r="AI63" s="146">
        <f t="shared" si="111"/>
        <v>51517</v>
      </c>
      <c r="AJ63" s="1">
        <v>22</v>
      </c>
      <c r="AK63" s="1">
        <v>18</v>
      </c>
      <c r="AL63" s="1">
        <v>215</v>
      </c>
      <c r="AM63" s="1">
        <v>359</v>
      </c>
      <c r="AN63" s="2">
        <v>237</v>
      </c>
      <c r="AO63" s="2">
        <v>377</v>
      </c>
      <c r="AP63" s="1">
        <v>247</v>
      </c>
      <c r="AQ63" s="1">
        <v>204</v>
      </c>
      <c r="AR63" s="1">
        <v>649</v>
      </c>
      <c r="AS63" s="1">
        <v>813</v>
      </c>
      <c r="AT63" s="2">
        <v>896</v>
      </c>
      <c r="AU63" s="2">
        <v>1017</v>
      </c>
      <c r="AV63" s="1">
        <v>113</v>
      </c>
      <c r="AW63" s="1">
        <v>112</v>
      </c>
      <c r="AX63" s="1">
        <v>393</v>
      </c>
      <c r="AY63" s="1">
        <v>501</v>
      </c>
      <c r="AZ63" s="2">
        <v>506</v>
      </c>
      <c r="BA63" s="2">
        <v>613</v>
      </c>
      <c r="BB63" s="1">
        <v>382</v>
      </c>
      <c r="BC63" s="1">
        <v>334</v>
      </c>
      <c r="BD63" s="1">
        <v>1257</v>
      </c>
      <c r="BE63" s="1">
        <v>1673</v>
      </c>
      <c r="BF63" s="1">
        <v>4098</v>
      </c>
      <c r="BG63" s="1">
        <v>4922</v>
      </c>
      <c r="BH63" s="1">
        <v>4285</v>
      </c>
      <c r="BI63" s="1">
        <v>4405</v>
      </c>
      <c r="BJ63" s="1">
        <v>4150</v>
      </c>
      <c r="BK63" s="1">
        <v>3854</v>
      </c>
      <c r="BL63" s="1">
        <v>4306</v>
      </c>
      <c r="BM63" s="1">
        <v>3739</v>
      </c>
      <c r="BN63" s="1">
        <v>3935</v>
      </c>
      <c r="BO63" s="1">
        <v>3013</v>
      </c>
      <c r="BP63" s="1">
        <v>3870</v>
      </c>
      <c r="BQ63" s="1">
        <v>2482</v>
      </c>
      <c r="BR63" s="2">
        <f t="shared" si="112"/>
        <v>26283</v>
      </c>
      <c r="BS63" s="2">
        <f t="shared" si="113"/>
        <v>24422</v>
      </c>
      <c r="BT63" s="2">
        <f t="shared" si="114"/>
        <v>50705</v>
      </c>
      <c r="BU63" s="2">
        <f>M63+U63+AC63+E63</f>
        <v>50705</v>
      </c>
      <c r="BV63" s="1">
        <v>12245810</v>
      </c>
      <c r="BW63" s="1">
        <v>221616</v>
      </c>
      <c r="BX63" s="1">
        <v>200767</v>
      </c>
      <c r="BY63" s="1">
        <v>19800</v>
      </c>
      <c r="BZ63" s="1">
        <v>16477</v>
      </c>
      <c r="CA63" s="1">
        <v>10473</v>
      </c>
      <c r="CB63" s="1">
        <v>139</v>
      </c>
      <c r="CC63" s="1">
        <v>1152</v>
      </c>
      <c r="CD63" s="1">
        <v>88</v>
      </c>
      <c r="CE63" s="1">
        <v>444</v>
      </c>
      <c r="CF63" s="1">
        <v>47</v>
      </c>
      <c r="CG63" s="2">
        <f>CA63+CC63+CE63</f>
        <v>12069</v>
      </c>
      <c r="CH63" s="2">
        <f>CB63+CD63+CF63</f>
        <v>274</v>
      </c>
      <c r="CI63" s="1">
        <v>42436</v>
      </c>
      <c r="CJ63" s="1">
        <v>257</v>
      </c>
      <c r="CK63" s="1">
        <v>138</v>
      </c>
      <c r="CL63" s="1">
        <v>247</v>
      </c>
      <c r="CM63" s="1">
        <v>24367</v>
      </c>
      <c r="CN63" s="1">
        <v>38545</v>
      </c>
      <c r="CO63" s="1">
        <v>550</v>
      </c>
      <c r="CP63" s="1">
        <v>436</v>
      </c>
      <c r="CQ63" s="4">
        <f t="shared" si="98"/>
        <v>0.68791405017798224</v>
      </c>
      <c r="CR63" s="5">
        <f t="shared" si="99"/>
        <v>73.882552369534537</v>
      </c>
      <c r="CS63" s="5">
        <f t="shared" si="100"/>
        <v>184.36096544769924</v>
      </c>
      <c r="CT63" s="4">
        <v>0.49500998003992014</v>
      </c>
      <c r="CU63" s="4">
        <v>4.4495588799386268E-2</v>
      </c>
      <c r="CV63" s="4">
        <v>0.96066746126340885</v>
      </c>
      <c r="CW63" s="156">
        <v>0.32537399309551207</v>
      </c>
      <c r="CX63" s="156">
        <f t="shared" si="102"/>
        <v>0.67462600690448793</v>
      </c>
    </row>
    <row r="64" spans="1:109" x14ac:dyDescent="0.25">
      <c r="A64" s="155" t="s">
        <v>77</v>
      </c>
      <c r="B64" s="8">
        <v>47804060</v>
      </c>
      <c r="C64" s="1">
        <v>7099</v>
      </c>
      <c r="D64" s="1">
        <v>629</v>
      </c>
      <c r="E64" s="145">
        <f t="shared" si="103"/>
        <v>7728</v>
      </c>
      <c r="F64" s="1">
        <v>151</v>
      </c>
      <c r="G64" s="1">
        <v>96</v>
      </c>
      <c r="H64" s="1">
        <v>600</v>
      </c>
      <c r="I64" s="1">
        <v>15</v>
      </c>
      <c r="J64" s="146">
        <f>SUM(E64:I64)</f>
        <v>8590</v>
      </c>
      <c r="K64" s="1">
        <v>6915</v>
      </c>
      <c r="L64" s="1">
        <v>144</v>
      </c>
      <c r="M64" s="146">
        <f>SUM(K64:L64)</f>
        <v>7059</v>
      </c>
      <c r="N64" s="1">
        <v>0</v>
      </c>
      <c r="O64" s="1">
        <v>25</v>
      </c>
      <c r="P64" s="1">
        <v>399</v>
      </c>
      <c r="Q64" s="1">
        <v>4</v>
      </c>
      <c r="R64" s="146">
        <f t="shared" si="106"/>
        <v>7487</v>
      </c>
      <c r="S64" s="1">
        <v>83</v>
      </c>
      <c r="T64" s="1">
        <v>8</v>
      </c>
      <c r="U64" s="146">
        <f>SUM(S64:T64)</f>
        <v>91</v>
      </c>
      <c r="V64" s="1">
        <v>0</v>
      </c>
      <c r="W64" s="1">
        <v>0</v>
      </c>
      <c r="X64" s="1">
        <v>13</v>
      </c>
      <c r="Y64" s="1">
        <v>0</v>
      </c>
      <c r="Z64" s="146">
        <f t="shared" si="108"/>
        <v>104</v>
      </c>
      <c r="AA64" s="1">
        <v>3105</v>
      </c>
      <c r="AB64" s="1">
        <v>67</v>
      </c>
      <c r="AC64" s="146">
        <f t="shared" si="109"/>
        <v>3172</v>
      </c>
      <c r="AD64" s="1">
        <v>1</v>
      </c>
      <c r="AE64" s="1">
        <v>10</v>
      </c>
      <c r="AF64" s="1">
        <v>119</v>
      </c>
      <c r="AG64" s="1">
        <v>0</v>
      </c>
      <c r="AH64" s="146">
        <f t="shared" si="110"/>
        <v>3302</v>
      </c>
      <c r="AI64" s="146">
        <f t="shared" si="111"/>
        <v>19483</v>
      </c>
      <c r="AJ64" s="1">
        <v>6</v>
      </c>
      <c r="AK64" s="1">
        <v>4</v>
      </c>
      <c r="AL64" s="1">
        <v>44</v>
      </c>
      <c r="AM64" s="1">
        <v>122</v>
      </c>
      <c r="AN64" s="2">
        <v>50</v>
      </c>
      <c r="AO64" s="2">
        <v>126</v>
      </c>
      <c r="AP64" s="1">
        <v>870</v>
      </c>
      <c r="AQ64" s="1">
        <v>669</v>
      </c>
      <c r="AR64" s="1">
        <v>530</v>
      </c>
      <c r="AS64" s="1">
        <v>526</v>
      </c>
      <c r="AT64" s="2">
        <v>1400</v>
      </c>
      <c r="AU64" s="2">
        <v>1195</v>
      </c>
      <c r="AV64" s="1">
        <v>79</v>
      </c>
      <c r="AW64" s="1">
        <v>68</v>
      </c>
      <c r="AX64" s="1">
        <v>196</v>
      </c>
      <c r="AY64" s="1">
        <v>219</v>
      </c>
      <c r="AZ64" s="2">
        <v>275</v>
      </c>
      <c r="BA64" s="2">
        <v>287</v>
      </c>
      <c r="BB64" s="1">
        <v>955</v>
      </c>
      <c r="BC64" s="1">
        <v>741</v>
      </c>
      <c r="BD64" s="1">
        <v>770</v>
      </c>
      <c r="BE64" s="1">
        <v>867</v>
      </c>
      <c r="BF64" s="1">
        <v>1593</v>
      </c>
      <c r="BG64" s="1">
        <v>2099</v>
      </c>
      <c r="BH64" s="1">
        <v>1426</v>
      </c>
      <c r="BI64" s="1">
        <v>1451</v>
      </c>
      <c r="BJ64" s="1">
        <v>1216</v>
      </c>
      <c r="BK64" s="1">
        <v>1096</v>
      </c>
      <c r="BL64" s="1">
        <v>1409</v>
      </c>
      <c r="BM64" s="1">
        <v>903</v>
      </c>
      <c r="BN64" s="1">
        <v>1246</v>
      </c>
      <c r="BO64" s="1">
        <v>679</v>
      </c>
      <c r="BP64" s="1">
        <v>1060</v>
      </c>
      <c r="BQ64" s="1">
        <v>539</v>
      </c>
      <c r="BR64" s="2">
        <f t="shared" si="112"/>
        <v>9675</v>
      </c>
      <c r="BS64" s="2">
        <f t="shared" si="113"/>
        <v>8375</v>
      </c>
      <c r="BT64" s="2">
        <f t="shared" si="114"/>
        <v>18050</v>
      </c>
      <c r="BU64" s="2">
        <f>M64+U64+AC64+E64</f>
        <v>18050</v>
      </c>
      <c r="BV64" s="1">
        <v>7587289</v>
      </c>
      <c r="BW64" s="1">
        <v>102657</v>
      </c>
      <c r="BX64" s="1">
        <v>91305</v>
      </c>
      <c r="BY64" s="1">
        <v>8962</v>
      </c>
      <c r="BZ64" s="1">
        <v>8271</v>
      </c>
      <c r="CA64" s="1">
        <v>5637</v>
      </c>
      <c r="CB64" s="1">
        <v>149</v>
      </c>
      <c r="CC64" s="1">
        <v>558</v>
      </c>
      <c r="CD64" s="1">
        <v>28</v>
      </c>
      <c r="CE64" s="1">
        <v>833</v>
      </c>
      <c r="CF64" s="1">
        <v>81</v>
      </c>
      <c r="CG64" s="2">
        <f t="shared" si="97"/>
        <v>7028</v>
      </c>
      <c r="CH64" s="2">
        <f t="shared" si="97"/>
        <v>258</v>
      </c>
      <c r="CI64" s="1">
        <v>2240</v>
      </c>
      <c r="CJ64" s="1">
        <v>20</v>
      </c>
      <c r="CK64" s="1">
        <v>15</v>
      </c>
      <c r="CL64" s="1">
        <v>96</v>
      </c>
      <c r="CM64" s="1">
        <v>3269</v>
      </c>
      <c r="CN64" s="1">
        <v>6786</v>
      </c>
      <c r="CO64" s="1">
        <v>312</v>
      </c>
      <c r="CP64" s="1">
        <v>1103</v>
      </c>
      <c r="CQ64" s="4">
        <f t="shared" si="98"/>
        <v>0.56355670433562932</v>
      </c>
      <c r="CR64" s="5">
        <f t="shared" si="99"/>
        <v>65.425405289843582</v>
      </c>
      <c r="CS64" s="5">
        <f t="shared" si="100"/>
        <v>151.03319676194866</v>
      </c>
      <c r="CT64" s="4">
        <f>J64/(J64+R64)</f>
        <v>0.53430366361883441</v>
      </c>
      <c r="CU64" s="4">
        <f>(AI64-AA64-S64-K64-C64)/AI64</f>
        <v>0.1170764256018067</v>
      </c>
      <c r="CV64" s="4">
        <f t="shared" si="101"/>
        <v>9.8154536991402447E-2</v>
      </c>
      <c r="CW64" s="4">
        <f>(AN64+AO64+AT64+AU64+AZ64+BA64)/AI64</f>
        <v>0.17107221680439358</v>
      </c>
      <c r="CX64" s="156">
        <f t="shared" si="102"/>
        <v>0.82892778319560645</v>
      </c>
    </row>
    <row r="65" spans="1:113" x14ac:dyDescent="0.25">
      <c r="A65" s="155" t="s">
        <v>83</v>
      </c>
      <c r="B65" s="8">
        <v>2001578.9999999995</v>
      </c>
      <c r="C65" s="1">
        <v>94</v>
      </c>
      <c r="D65" s="1">
        <v>23</v>
      </c>
      <c r="E65" s="145">
        <f t="shared" si="103"/>
        <v>117</v>
      </c>
      <c r="F65" s="1">
        <v>0</v>
      </c>
      <c r="G65" s="1">
        <v>1</v>
      </c>
      <c r="H65" s="1">
        <v>1</v>
      </c>
      <c r="I65" s="1">
        <v>0</v>
      </c>
      <c r="J65" s="146">
        <f t="shared" si="104"/>
        <v>119</v>
      </c>
      <c r="K65" s="1">
        <v>100</v>
      </c>
      <c r="L65" s="1">
        <v>7</v>
      </c>
      <c r="M65" s="146">
        <f t="shared" si="105"/>
        <v>107</v>
      </c>
      <c r="N65" s="1">
        <v>1</v>
      </c>
      <c r="O65" s="1">
        <v>0</v>
      </c>
      <c r="P65" s="1">
        <v>3</v>
      </c>
      <c r="Q65" s="1">
        <v>0</v>
      </c>
      <c r="R65" s="146">
        <f>SUM(M65:Q65)</f>
        <v>111</v>
      </c>
      <c r="S65" s="1">
        <v>0</v>
      </c>
      <c r="T65" s="1">
        <v>0</v>
      </c>
      <c r="U65" s="146">
        <f t="shared" si="107"/>
        <v>0</v>
      </c>
      <c r="V65" s="1">
        <v>0</v>
      </c>
      <c r="W65" s="1">
        <v>0</v>
      </c>
      <c r="X65" s="1">
        <v>0</v>
      </c>
      <c r="Y65" s="1">
        <v>0</v>
      </c>
      <c r="Z65" s="146">
        <f>SUM(U65:Y65)</f>
        <v>0</v>
      </c>
      <c r="AA65" s="1">
        <v>188</v>
      </c>
      <c r="AB65" s="1">
        <v>11</v>
      </c>
      <c r="AC65" s="146">
        <f>SUM(AA65:AB65)</f>
        <v>199</v>
      </c>
      <c r="AD65" s="1">
        <v>0</v>
      </c>
      <c r="AE65" s="1">
        <v>2</v>
      </c>
      <c r="AF65" s="1">
        <v>7</v>
      </c>
      <c r="AG65" s="1">
        <v>0</v>
      </c>
      <c r="AH65" s="146">
        <f>SUM(AC65:AG65)</f>
        <v>208</v>
      </c>
      <c r="AI65" s="146">
        <f t="shared" si="111"/>
        <v>438</v>
      </c>
      <c r="AJ65" s="1">
        <v>0</v>
      </c>
      <c r="AK65" s="1">
        <v>0</v>
      </c>
      <c r="AL65" s="1">
        <v>3</v>
      </c>
      <c r="AM65" s="1">
        <v>5</v>
      </c>
      <c r="AN65" s="2">
        <v>3</v>
      </c>
      <c r="AO65" s="2">
        <v>5</v>
      </c>
      <c r="AP65" s="1">
        <v>0</v>
      </c>
      <c r="AQ65" s="1">
        <v>0</v>
      </c>
      <c r="AR65" s="1">
        <v>1</v>
      </c>
      <c r="AS65" s="1">
        <v>4</v>
      </c>
      <c r="AT65" s="2">
        <v>1</v>
      </c>
      <c r="AU65" s="2">
        <v>4</v>
      </c>
      <c r="AV65" s="1">
        <v>3</v>
      </c>
      <c r="AW65" s="1">
        <v>5</v>
      </c>
      <c r="AX65" s="1">
        <v>4</v>
      </c>
      <c r="AY65" s="1">
        <v>9</v>
      </c>
      <c r="AZ65" s="2">
        <v>7</v>
      </c>
      <c r="BA65" s="2">
        <v>14</v>
      </c>
      <c r="BB65" s="1">
        <v>3</v>
      </c>
      <c r="BC65" s="1">
        <v>5</v>
      </c>
      <c r="BD65" s="1">
        <v>8</v>
      </c>
      <c r="BE65" s="1">
        <v>18</v>
      </c>
      <c r="BF65" s="1">
        <v>60</v>
      </c>
      <c r="BG65" s="1">
        <v>40</v>
      </c>
      <c r="BH65" s="1">
        <v>44</v>
      </c>
      <c r="BI65" s="1">
        <v>45</v>
      </c>
      <c r="BJ65" s="1">
        <v>33</v>
      </c>
      <c r="BK65" s="1">
        <v>27</v>
      </c>
      <c r="BL65" s="1">
        <v>25</v>
      </c>
      <c r="BM65" s="1">
        <v>22</v>
      </c>
      <c r="BN65" s="1">
        <v>26</v>
      </c>
      <c r="BO65" s="1">
        <v>22</v>
      </c>
      <c r="BP65" s="1">
        <v>22</v>
      </c>
      <c r="BQ65" s="1">
        <v>23</v>
      </c>
      <c r="BR65" s="2">
        <f t="shared" si="112"/>
        <v>221</v>
      </c>
      <c r="BS65" s="2">
        <f t="shared" si="113"/>
        <v>202</v>
      </c>
      <c r="BT65" s="2">
        <f t="shared" si="114"/>
        <v>423</v>
      </c>
      <c r="BU65" s="2">
        <f>M65+U65+AC65+E65</f>
        <v>423</v>
      </c>
      <c r="BV65" s="1">
        <v>35223</v>
      </c>
      <c r="BW65" s="1">
        <v>1200</v>
      </c>
      <c r="BX65" s="1">
        <v>1312</v>
      </c>
      <c r="BY65" s="1">
        <v>66</v>
      </c>
      <c r="BZ65" s="1">
        <v>123</v>
      </c>
      <c r="CA65" s="1">
        <v>31</v>
      </c>
      <c r="CB65" s="1">
        <v>1</v>
      </c>
      <c r="CC65" s="1">
        <v>4</v>
      </c>
      <c r="CD65" s="1">
        <v>0</v>
      </c>
      <c r="CE65" s="1">
        <v>7</v>
      </c>
      <c r="CF65" s="1">
        <v>0</v>
      </c>
      <c r="CG65" s="2">
        <v>42</v>
      </c>
      <c r="CH65" s="2">
        <v>1</v>
      </c>
      <c r="CI65" s="1">
        <v>98</v>
      </c>
      <c r="CJ65" s="1">
        <v>19</v>
      </c>
      <c r="CK65" s="1">
        <v>19</v>
      </c>
      <c r="CL65" s="1">
        <v>0</v>
      </c>
      <c r="CM65" s="1">
        <v>101</v>
      </c>
      <c r="CN65" s="1">
        <v>92</v>
      </c>
      <c r="CO65" s="1">
        <v>0</v>
      </c>
      <c r="CP65" s="1">
        <v>0</v>
      </c>
      <c r="CQ65" s="4">
        <f t="shared" si="98"/>
        <v>0.31542261563600021</v>
      </c>
      <c r="CR65" s="5">
        <f t="shared" si="99"/>
        <v>23.381540273953718</v>
      </c>
      <c r="CS65" s="5">
        <f t="shared" si="100"/>
        <v>84.533260990448056</v>
      </c>
      <c r="CT65" s="4">
        <f>J65/(J65+R65)</f>
        <v>0.5173913043478261</v>
      </c>
      <c r="CU65" s="4">
        <f>(AI65-AA65-S65-K65-C65)/AI65</f>
        <v>0.12785388127853881</v>
      </c>
      <c r="CV65" s="4">
        <f t="shared" si="101"/>
        <v>5.0304878048780491E-2</v>
      </c>
      <c r="CW65" s="4">
        <f>(AN65+AO65+AT65+AU65+AZ65+BA65)/AI65</f>
        <v>7.7625570776255703E-2</v>
      </c>
      <c r="CX65" s="156">
        <f t="shared" si="102"/>
        <v>0.92237442922374435</v>
      </c>
    </row>
    <row r="66" spans="1:113" ht="15.75" thickBot="1" x14ac:dyDescent="0.3">
      <c r="A66" s="157" t="s">
        <v>84</v>
      </c>
      <c r="B66" s="158">
        <f>SUM(B58:B65)</f>
        <v>207424527.67938027</v>
      </c>
      <c r="C66" s="159">
        <f>SUM(C58:C65)</f>
        <v>29840</v>
      </c>
      <c r="D66" s="159">
        <f>SUM(D58:D65)</f>
        <v>2624</v>
      </c>
      <c r="E66" s="3">
        <f>SUM(C66:D66)</f>
        <v>32464</v>
      </c>
      <c r="F66" s="1">
        <f>SUM(F58:F65)</f>
        <v>338</v>
      </c>
      <c r="G66" s="1">
        <f t="shared" ref="G66:BQ66" si="115">SUM(G58:G65)</f>
        <v>262</v>
      </c>
      <c r="H66" s="243">
        <f>SUM(H58:H65)</f>
        <v>744</v>
      </c>
      <c r="I66" s="1">
        <f t="shared" si="115"/>
        <v>76</v>
      </c>
      <c r="J66" s="2">
        <f>SUM(E66:I66)</f>
        <v>33884</v>
      </c>
      <c r="K66" s="1">
        <f>SUM(K58:K65)</f>
        <v>34472</v>
      </c>
      <c r="L66" s="1">
        <f>SUM(L58:L65)</f>
        <v>1038</v>
      </c>
      <c r="M66" s="2">
        <f>SUM(K66:L66)</f>
        <v>35510</v>
      </c>
      <c r="N66" s="1">
        <f t="shared" si="115"/>
        <v>29</v>
      </c>
      <c r="O66" s="1">
        <f t="shared" si="115"/>
        <v>72</v>
      </c>
      <c r="P66" s="244">
        <f t="shared" si="115"/>
        <v>531</v>
      </c>
      <c r="Q66" s="1">
        <f t="shared" si="115"/>
        <v>65</v>
      </c>
      <c r="R66" s="146">
        <f>SUM(M66:Q66)</f>
        <v>36207</v>
      </c>
      <c r="S66" s="1">
        <f t="shared" si="115"/>
        <v>650</v>
      </c>
      <c r="T66" s="1">
        <f t="shared" si="115"/>
        <v>26</v>
      </c>
      <c r="U66" s="146">
        <f>SUM(S66:T66)</f>
        <v>676</v>
      </c>
      <c r="V66" s="1">
        <f t="shared" si="115"/>
        <v>8</v>
      </c>
      <c r="W66" s="1">
        <f t="shared" si="115"/>
        <v>3</v>
      </c>
      <c r="X66" s="1">
        <f t="shared" si="115"/>
        <v>15</v>
      </c>
      <c r="Y66" s="1">
        <f t="shared" si="115"/>
        <v>1</v>
      </c>
      <c r="Z66" s="1">
        <f>SUM(Z58:Z65)</f>
        <v>703</v>
      </c>
      <c r="AA66" s="1">
        <f t="shared" si="115"/>
        <v>15807</v>
      </c>
      <c r="AB66" s="1">
        <f t="shared" si="115"/>
        <v>279</v>
      </c>
      <c r="AC66" s="1">
        <f>SUM(AC58:AC65)</f>
        <v>16086</v>
      </c>
      <c r="AD66" s="1">
        <f t="shared" si="115"/>
        <v>5</v>
      </c>
      <c r="AE66" s="1">
        <f t="shared" si="115"/>
        <v>35</v>
      </c>
      <c r="AF66" s="1">
        <f t="shared" si="115"/>
        <v>232</v>
      </c>
      <c r="AG66" s="1">
        <f t="shared" si="115"/>
        <v>28</v>
      </c>
      <c r="AH66" s="1">
        <f>SUM(AH58:AH65)</f>
        <v>16386</v>
      </c>
      <c r="AI66" s="2">
        <f>SUM(J66,R66,Z66,AH66)</f>
        <v>87180</v>
      </c>
      <c r="AJ66" s="1">
        <f t="shared" ref="AJ66:AR66" si="116">SUM(AJ58:AJ65)</f>
        <v>35</v>
      </c>
      <c r="AK66" s="1">
        <f t="shared" si="116"/>
        <v>25</v>
      </c>
      <c r="AL66" s="244">
        <f t="shared" si="116"/>
        <v>322</v>
      </c>
      <c r="AM66" s="244">
        <f t="shared" si="116"/>
        <v>613</v>
      </c>
      <c r="AN66" s="1">
        <f t="shared" si="116"/>
        <v>357</v>
      </c>
      <c r="AO66" s="1">
        <f t="shared" si="116"/>
        <v>639</v>
      </c>
      <c r="AP66" s="244">
        <f t="shared" si="116"/>
        <v>1780</v>
      </c>
      <c r="AQ66" s="1">
        <f t="shared" si="116"/>
        <v>1315</v>
      </c>
      <c r="AR66" s="1">
        <f t="shared" si="116"/>
        <v>1664</v>
      </c>
      <c r="AS66" s="1">
        <f t="shared" si="115"/>
        <v>1852</v>
      </c>
      <c r="AT66" s="1">
        <f>SUM(AT58:AT65)</f>
        <v>3444</v>
      </c>
      <c r="AU66" s="1">
        <f>SUM(AU58:AU65)</f>
        <v>3167</v>
      </c>
      <c r="AV66" s="1">
        <f t="shared" si="115"/>
        <v>880</v>
      </c>
      <c r="AW66" s="1">
        <f t="shared" si="115"/>
        <v>662</v>
      </c>
      <c r="AX66" s="1">
        <f t="shared" si="115"/>
        <v>1131</v>
      </c>
      <c r="AY66" s="1">
        <f t="shared" si="115"/>
        <v>1161</v>
      </c>
      <c r="AZ66" s="1">
        <f>SUM(AZ58:AZ65)</f>
        <v>2011</v>
      </c>
      <c r="BA66" s="1">
        <f t="shared" si="115"/>
        <v>1823</v>
      </c>
      <c r="BB66" s="1">
        <f t="shared" si="115"/>
        <v>2697</v>
      </c>
      <c r="BC66" s="1">
        <f t="shared" si="115"/>
        <v>2011</v>
      </c>
      <c r="BD66" s="1">
        <f t="shared" si="115"/>
        <v>3121</v>
      </c>
      <c r="BE66" s="1">
        <f t="shared" si="115"/>
        <v>3622</v>
      </c>
      <c r="BF66" s="1">
        <f t="shared" si="115"/>
        <v>6994</v>
      </c>
      <c r="BG66" s="1">
        <f t="shared" si="115"/>
        <v>8580</v>
      </c>
      <c r="BH66" s="1">
        <f t="shared" si="115"/>
        <v>6725</v>
      </c>
      <c r="BI66" s="1">
        <f t="shared" si="115"/>
        <v>6974</v>
      </c>
      <c r="BJ66" s="1">
        <f t="shared" si="115"/>
        <v>6087</v>
      </c>
      <c r="BK66" s="1">
        <f t="shared" si="115"/>
        <v>5798</v>
      </c>
      <c r="BL66" s="1">
        <f t="shared" si="115"/>
        <v>6466</v>
      </c>
      <c r="BM66" s="1">
        <f t="shared" si="115"/>
        <v>5435</v>
      </c>
      <c r="BN66" s="1">
        <f t="shared" si="115"/>
        <v>6014</v>
      </c>
      <c r="BO66" s="1">
        <f t="shared" si="115"/>
        <v>4494</v>
      </c>
      <c r="BP66" s="1">
        <f t="shared" si="115"/>
        <v>5967</v>
      </c>
      <c r="BQ66" s="1">
        <f t="shared" si="115"/>
        <v>3751</v>
      </c>
      <c r="BR66" s="2">
        <f t="shared" si="112"/>
        <v>44071</v>
      </c>
      <c r="BS66" s="2">
        <f>BC66+BE66+BG66+BI66+BK66+BM66+BO66+BQ66</f>
        <v>40665</v>
      </c>
      <c r="BT66" s="2">
        <f t="shared" si="114"/>
        <v>84736</v>
      </c>
      <c r="BU66" s="2">
        <f t="shared" ref="BU66:CP66" si="117">SUM(BU58:BU65)</f>
        <v>84736</v>
      </c>
      <c r="BV66" s="1">
        <f t="shared" si="117"/>
        <v>23363292</v>
      </c>
      <c r="BW66" s="1">
        <f t="shared" si="117"/>
        <v>385750</v>
      </c>
      <c r="BX66" s="1">
        <f>SUM(BX58:BX65)</f>
        <v>335743</v>
      </c>
      <c r="BY66" s="1">
        <f t="shared" si="117"/>
        <v>33684</v>
      </c>
      <c r="BZ66" s="1">
        <f t="shared" si="117"/>
        <v>28839</v>
      </c>
      <c r="CA66" s="1">
        <f t="shared" si="117"/>
        <v>18393</v>
      </c>
      <c r="CB66" s="1">
        <f t="shared" si="117"/>
        <v>323</v>
      </c>
      <c r="CC66" s="1">
        <f t="shared" si="117"/>
        <v>1873</v>
      </c>
      <c r="CD66" s="1">
        <f t="shared" si="117"/>
        <v>124</v>
      </c>
      <c r="CE66" s="1">
        <f t="shared" si="117"/>
        <v>1441</v>
      </c>
      <c r="CF66" s="1">
        <f t="shared" si="117"/>
        <v>139</v>
      </c>
      <c r="CG66" s="1">
        <f t="shared" si="117"/>
        <v>21707</v>
      </c>
      <c r="CH66" s="1">
        <f t="shared" si="117"/>
        <v>586</v>
      </c>
      <c r="CI66" s="1">
        <f>SUM(CI58:CI65)</f>
        <v>45515</v>
      </c>
      <c r="CJ66" s="1">
        <f t="shared" ref="CJ66:CL66" si="118">SUM(CJ58:CJ65)</f>
        <v>302</v>
      </c>
      <c r="CK66" s="1">
        <f t="shared" si="118"/>
        <v>175</v>
      </c>
      <c r="CL66" s="1">
        <f t="shared" si="118"/>
        <v>359</v>
      </c>
      <c r="CM66" s="1">
        <f t="shared" ref="CM66:CO66" si="119">SUM(CM58:CM65)</f>
        <v>32744</v>
      </c>
      <c r="CN66" s="1">
        <f t="shared" si="119"/>
        <v>53549</v>
      </c>
      <c r="CO66" s="1">
        <f t="shared" si="119"/>
        <v>1076</v>
      </c>
      <c r="CP66" s="1">
        <f t="shared" si="117"/>
        <v>1692</v>
      </c>
      <c r="CQ66" s="162">
        <f t="shared" si="98"/>
        <v>0.60972365807448869</v>
      </c>
      <c r="CR66" s="163">
        <f t="shared" si="99"/>
        <v>63.907581944648477</v>
      </c>
      <c r="CS66" s="163">
        <f t="shared" si="100"/>
        <v>163.40594036396297</v>
      </c>
      <c r="CT66" s="162">
        <f>J66/(J66+R66)</f>
        <v>0.48342868556590718</v>
      </c>
      <c r="CU66" s="162">
        <f>(AI66-AA66-S66-K66-C66)/AI66</f>
        <v>7.3537508602890572E-2</v>
      </c>
      <c r="CV66" s="162">
        <f t="shared" si="101"/>
        <v>0.10032673801091907</v>
      </c>
      <c r="CW66" s="162">
        <f>(AN66+AO66+AT66+AU66+AZ66+BA66)/AI66</f>
        <v>0.13123422803395274</v>
      </c>
      <c r="CX66" s="164">
        <f t="shared" si="102"/>
        <v>0.86876577196604732</v>
      </c>
    </row>
    <row r="68" spans="1:113" ht="15.75" thickBot="1" x14ac:dyDescent="0.3">
      <c r="AJ68" s="226" t="s">
        <v>130</v>
      </c>
    </row>
    <row r="69" spans="1:113" x14ac:dyDescent="0.25">
      <c r="A69" s="380" t="s">
        <v>84</v>
      </c>
      <c r="B69" s="381"/>
      <c r="C69" s="384" t="s">
        <v>0</v>
      </c>
      <c r="D69" s="384"/>
      <c r="E69" s="384"/>
      <c r="F69" s="384"/>
      <c r="G69" s="384"/>
      <c r="H69" s="384"/>
      <c r="I69" s="384"/>
      <c r="J69" s="384"/>
      <c r="K69" s="384"/>
      <c r="L69" s="384"/>
      <c r="M69" s="384"/>
      <c r="N69" s="384"/>
      <c r="O69" s="384"/>
      <c r="P69" s="384"/>
      <c r="Q69" s="384"/>
      <c r="R69" s="384"/>
      <c r="S69" s="384"/>
      <c r="T69" s="384"/>
      <c r="U69" s="384"/>
      <c r="V69" s="384"/>
      <c r="W69" s="384"/>
      <c r="X69" s="384"/>
      <c r="Y69" s="384"/>
      <c r="Z69" s="384"/>
      <c r="AA69" s="384"/>
      <c r="AB69" s="384"/>
      <c r="AC69" s="384"/>
      <c r="AD69" s="384"/>
      <c r="AE69" s="384"/>
      <c r="AF69" s="384"/>
      <c r="AG69" s="384"/>
      <c r="AH69" s="384"/>
      <c r="AI69" s="384"/>
      <c r="AJ69" s="386" t="s">
        <v>1</v>
      </c>
      <c r="AK69" s="255"/>
      <c r="AL69" s="255"/>
      <c r="AM69" s="255"/>
      <c r="AN69" s="255"/>
      <c r="AO69" s="255"/>
      <c r="AP69" s="255"/>
      <c r="AQ69" s="255"/>
      <c r="AR69" s="255"/>
      <c r="AS69" s="255"/>
      <c r="AT69" s="255"/>
      <c r="AU69" s="255"/>
      <c r="AV69" s="255"/>
      <c r="AW69" s="255"/>
      <c r="AX69" s="255"/>
      <c r="AY69" s="255"/>
      <c r="AZ69" s="255"/>
      <c r="BA69" s="387"/>
      <c r="BB69" s="391" t="s">
        <v>2</v>
      </c>
      <c r="BC69" s="391"/>
      <c r="BD69" s="391"/>
      <c r="BE69" s="391"/>
      <c r="BF69" s="391"/>
      <c r="BG69" s="391"/>
      <c r="BH69" s="391"/>
      <c r="BI69" s="391"/>
      <c r="BJ69" s="391"/>
      <c r="BK69" s="391"/>
      <c r="BL69" s="391"/>
      <c r="BM69" s="391"/>
      <c r="BN69" s="391"/>
      <c r="BO69" s="391"/>
      <c r="BP69" s="391"/>
      <c r="BQ69" s="391"/>
      <c r="BR69" s="391"/>
      <c r="BS69" s="391"/>
      <c r="BT69" s="391"/>
      <c r="BU69" s="391" t="s">
        <v>3</v>
      </c>
      <c r="BV69" s="393" t="s">
        <v>4</v>
      </c>
      <c r="BW69" s="393"/>
      <c r="BX69" s="393"/>
      <c r="BY69" s="393"/>
      <c r="BZ69" s="393"/>
      <c r="CA69" s="395" t="s">
        <v>5</v>
      </c>
      <c r="CB69" s="395"/>
      <c r="CC69" s="395"/>
      <c r="CD69" s="395"/>
      <c r="CE69" s="395"/>
      <c r="CF69" s="395"/>
      <c r="CG69" s="395"/>
      <c r="CH69" s="395"/>
      <c r="CI69" s="421" t="s">
        <v>6</v>
      </c>
      <c r="CJ69" s="421"/>
      <c r="CK69" s="421"/>
      <c r="CL69" s="421"/>
      <c r="CM69" s="417" t="s">
        <v>7</v>
      </c>
      <c r="CN69" s="417"/>
      <c r="CO69" s="417"/>
      <c r="CP69" s="417"/>
      <c r="CQ69" s="419" t="s">
        <v>8</v>
      </c>
      <c r="CR69" s="411" t="s">
        <v>9</v>
      </c>
      <c r="CS69" s="411" t="s">
        <v>10</v>
      </c>
      <c r="CT69" s="419" t="s">
        <v>11</v>
      </c>
      <c r="CU69" s="411" t="s">
        <v>12</v>
      </c>
      <c r="CV69" s="411" t="s">
        <v>13</v>
      </c>
      <c r="CW69" s="413" t="s">
        <v>14</v>
      </c>
      <c r="CX69" s="415" t="s">
        <v>15</v>
      </c>
    </row>
    <row r="70" spans="1:113" x14ac:dyDescent="0.25">
      <c r="A70" s="382"/>
      <c r="B70" s="383"/>
      <c r="C70" s="385"/>
      <c r="D70" s="385"/>
      <c r="E70" s="385"/>
      <c r="F70" s="385"/>
      <c r="G70" s="385"/>
      <c r="H70" s="385"/>
      <c r="I70" s="385"/>
      <c r="J70" s="385"/>
      <c r="K70" s="385"/>
      <c r="L70" s="385"/>
      <c r="M70" s="385"/>
      <c r="N70" s="385"/>
      <c r="O70" s="385"/>
      <c r="P70" s="385"/>
      <c r="Q70" s="385"/>
      <c r="R70" s="385"/>
      <c r="S70" s="385"/>
      <c r="T70" s="385"/>
      <c r="U70" s="385"/>
      <c r="V70" s="385"/>
      <c r="W70" s="385"/>
      <c r="X70" s="385"/>
      <c r="Y70" s="385"/>
      <c r="Z70" s="385"/>
      <c r="AA70" s="385"/>
      <c r="AB70" s="385"/>
      <c r="AC70" s="385"/>
      <c r="AD70" s="385"/>
      <c r="AE70" s="385"/>
      <c r="AF70" s="385"/>
      <c r="AG70" s="385"/>
      <c r="AH70" s="385"/>
      <c r="AI70" s="385"/>
      <c r="AJ70" s="388"/>
      <c r="AK70" s="389"/>
      <c r="AL70" s="389"/>
      <c r="AM70" s="389"/>
      <c r="AN70" s="389"/>
      <c r="AO70" s="389"/>
      <c r="AP70" s="389"/>
      <c r="AQ70" s="389"/>
      <c r="AR70" s="389"/>
      <c r="AS70" s="389"/>
      <c r="AT70" s="389"/>
      <c r="AU70" s="389"/>
      <c r="AV70" s="389"/>
      <c r="AW70" s="389"/>
      <c r="AX70" s="389"/>
      <c r="AY70" s="389"/>
      <c r="AZ70" s="389"/>
      <c r="BA70" s="390"/>
      <c r="BB70" s="392"/>
      <c r="BC70" s="392"/>
      <c r="BD70" s="392"/>
      <c r="BE70" s="392"/>
      <c r="BF70" s="392"/>
      <c r="BG70" s="392"/>
      <c r="BH70" s="392"/>
      <c r="BI70" s="392"/>
      <c r="BJ70" s="392"/>
      <c r="BK70" s="392"/>
      <c r="BL70" s="392"/>
      <c r="BM70" s="392"/>
      <c r="BN70" s="392"/>
      <c r="BO70" s="392"/>
      <c r="BP70" s="392"/>
      <c r="BQ70" s="392"/>
      <c r="BR70" s="392"/>
      <c r="BS70" s="392"/>
      <c r="BT70" s="392"/>
      <c r="BU70" s="392"/>
      <c r="BV70" s="394"/>
      <c r="BW70" s="394"/>
      <c r="BX70" s="394"/>
      <c r="BY70" s="394"/>
      <c r="BZ70" s="394"/>
      <c r="CA70" s="396"/>
      <c r="CB70" s="396"/>
      <c r="CC70" s="396"/>
      <c r="CD70" s="396"/>
      <c r="CE70" s="396"/>
      <c r="CF70" s="396"/>
      <c r="CG70" s="396"/>
      <c r="CH70" s="396"/>
      <c r="CI70" s="422"/>
      <c r="CJ70" s="422"/>
      <c r="CK70" s="422"/>
      <c r="CL70" s="422"/>
      <c r="CM70" s="418"/>
      <c r="CN70" s="418"/>
      <c r="CO70" s="418"/>
      <c r="CP70" s="418"/>
      <c r="CQ70" s="420"/>
      <c r="CR70" s="412"/>
      <c r="CS70" s="412"/>
      <c r="CT70" s="420"/>
      <c r="CU70" s="412"/>
      <c r="CV70" s="412"/>
      <c r="CW70" s="414"/>
      <c r="CX70" s="416"/>
    </row>
    <row r="71" spans="1:113" ht="23.25" x14ac:dyDescent="0.25">
      <c r="A71" s="382" t="s">
        <v>115</v>
      </c>
      <c r="B71" s="383"/>
      <c r="C71" s="404" t="s">
        <v>17</v>
      </c>
      <c r="D71" s="404"/>
      <c r="E71" s="404"/>
      <c r="F71" s="404"/>
      <c r="G71" s="404"/>
      <c r="H71" s="404"/>
      <c r="I71" s="404"/>
      <c r="J71" s="404"/>
      <c r="K71" s="404"/>
      <c r="L71" s="404"/>
      <c r="M71" s="404"/>
      <c r="N71" s="404"/>
      <c r="O71" s="404"/>
      <c r="P71" s="404"/>
      <c r="Q71" s="404"/>
      <c r="R71" s="404"/>
      <c r="S71" s="405" t="s">
        <v>18</v>
      </c>
      <c r="T71" s="405"/>
      <c r="U71" s="405"/>
      <c r="V71" s="405"/>
      <c r="W71" s="405"/>
      <c r="X71" s="405"/>
      <c r="Y71" s="405"/>
      <c r="Z71" s="405"/>
      <c r="AA71" s="405"/>
      <c r="AB71" s="405"/>
      <c r="AC71" s="405"/>
      <c r="AD71" s="405"/>
      <c r="AE71" s="405"/>
      <c r="AF71" s="405"/>
      <c r="AG71" s="405"/>
      <c r="AH71" s="405"/>
      <c r="AI71" s="403" t="s">
        <v>19</v>
      </c>
      <c r="AJ71" s="397" t="s">
        <v>20</v>
      </c>
      <c r="AK71" s="398"/>
      <c r="AL71" s="398"/>
      <c r="AM71" s="398"/>
      <c r="AN71" s="398"/>
      <c r="AO71" s="399"/>
      <c r="AP71" s="397" t="s">
        <v>21</v>
      </c>
      <c r="AQ71" s="398"/>
      <c r="AR71" s="398"/>
      <c r="AS71" s="398"/>
      <c r="AT71" s="398"/>
      <c r="AU71" s="399"/>
      <c r="AV71" s="397" t="s">
        <v>22</v>
      </c>
      <c r="AW71" s="398"/>
      <c r="AX71" s="398"/>
      <c r="AY71" s="398"/>
      <c r="AZ71" s="398"/>
      <c r="BA71" s="399"/>
      <c r="BB71" s="392"/>
      <c r="BC71" s="392"/>
      <c r="BD71" s="392"/>
      <c r="BE71" s="392"/>
      <c r="BF71" s="392"/>
      <c r="BG71" s="392"/>
      <c r="BH71" s="392"/>
      <c r="BI71" s="392"/>
      <c r="BJ71" s="392"/>
      <c r="BK71" s="392"/>
      <c r="BL71" s="392"/>
      <c r="BM71" s="392"/>
      <c r="BN71" s="392"/>
      <c r="BO71" s="392"/>
      <c r="BP71" s="392"/>
      <c r="BQ71" s="392"/>
      <c r="BR71" s="392"/>
      <c r="BS71" s="392"/>
      <c r="BT71" s="392"/>
      <c r="BU71" s="392"/>
      <c r="BV71" s="394"/>
      <c r="BW71" s="394"/>
      <c r="BX71" s="394"/>
      <c r="BY71" s="394"/>
      <c r="BZ71" s="394"/>
      <c r="CA71" s="396"/>
      <c r="CB71" s="396"/>
      <c r="CC71" s="396"/>
      <c r="CD71" s="396"/>
      <c r="CE71" s="396"/>
      <c r="CF71" s="396"/>
      <c r="CG71" s="396"/>
      <c r="CH71" s="396"/>
      <c r="CI71" s="422"/>
      <c r="CJ71" s="422"/>
      <c r="CK71" s="422"/>
      <c r="CL71" s="422"/>
      <c r="CM71" s="418"/>
      <c r="CN71" s="418"/>
      <c r="CO71" s="418"/>
      <c r="CP71" s="418"/>
      <c r="CQ71" s="420"/>
      <c r="CR71" s="412"/>
      <c r="CS71" s="412"/>
      <c r="CT71" s="420"/>
      <c r="CU71" s="412"/>
      <c r="CV71" s="412"/>
      <c r="CW71" s="414"/>
      <c r="CX71" s="416"/>
      <c r="CY71" s="226" t="s">
        <v>117</v>
      </c>
      <c r="DA71" s="1" t="s">
        <v>118</v>
      </c>
      <c r="DB71" s="1" t="s">
        <v>119</v>
      </c>
      <c r="DC71" s="1" t="s">
        <v>120</v>
      </c>
      <c r="DD71" s="1" t="s">
        <v>121</v>
      </c>
      <c r="DE71" s="193"/>
    </row>
    <row r="72" spans="1:113" x14ac:dyDescent="0.25">
      <c r="A72" s="382"/>
      <c r="B72" s="383"/>
      <c r="C72" s="274" t="s">
        <v>23</v>
      </c>
      <c r="D72" s="274"/>
      <c r="E72" s="274"/>
      <c r="F72" s="274"/>
      <c r="G72" s="274"/>
      <c r="H72" s="274"/>
      <c r="I72" s="274"/>
      <c r="J72" s="274"/>
      <c r="K72" s="401" t="s">
        <v>24</v>
      </c>
      <c r="L72" s="401"/>
      <c r="M72" s="401"/>
      <c r="N72" s="401"/>
      <c r="O72" s="401"/>
      <c r="P72" s="401"/>
      <c r="Q72" s="401"/>
      <c r="R72" s="401"/>
      <c r="S72" s="402" t="s">
        <v>25</v>
      </c>
      <c r="T72" s="402"/>
      <c r="U72" s="402"/>
      <c r="V72" s="402"/>
      <c r="W72" s="402"/>
      <c r="X72" s="402"/>
      <c r="Y72" s="402"/>
      <c r="Z72" s="402"/>
      <c r="AA72" s="402" t="s">
        <v>26</v>
      </c>
      <c r="AB72" s="402"/>
      <c r="AC72" s="402"/>
      <c r="AD72" s="402"/>
      <c r="AE72" s="402"/>
      <c r="AF72" s="402"/>
      <c r="AG72" s="402"/>
      <c r="AH72" s="402"/>
      <c r="AI72" s="403"/>
      <c r="AJ72" s="388"/>
      <c r="AK72" s="389"/>
      <c r="AL72" s="389"/>
      <c r="AM72" s="389"/>
      <c r="AN72" s="389"/>
      <c r="AO72" s="390"/>
      <c r="AP72" s="388"/>
      <c r="AQ72" s="389"/>
      <c r="AR72" s="389"/>
      <c r="AS72" s="389"/>
      <c r="AT72" s="389"/>
      <c r="AU72" s="390"/>
      <c r="AV72" s="388"/>
      <c r="AW72" s="389"/>
      <c r="AX72" s="389"/>
      <c r="AY72" s="389"/>
      <c r="AZ72" s="389"/>
      <c r="BA72" s="390"/>
      <c r="BB72" s="392"/>
      <c r="BC72" s="392"/>
      <c r="BD72" s="392"/>
      <c r="BE72" s="392"/>
      <c r="BF72" s="392"/>
      <c r="BG72" s="392"/>
      <c r="BH72" s="392"/>
      <c r="BI72" s="392"/>
      <c r="BJ72" s="392"/>
      <c r="BK72" s="392"/>
      <c r="BL72" s="392"/>
      <c r="BM72" s="392"/>
      <c r="BN72" s="392"/>
      <c r="BO72" s="392"/>
      <c r="BP72" s="392"/>
      <c r="BQ72" s="392"/>
      <c r="BR72" s="392"/>
      <c r="BS72" s="392"/>
      <c r="BT72" s="392"/>
      <c r="BU72" s="392"/>
      <c r="BV72" s="394"/>
      <c r="BW72" s="394"/>
      <c r="BX72" s="394"/>
      <c r="BY72" s="394"/>
      <c r="BZ72" s="394"/>
      <c r="CA72" s="396"/>
      <c r="CB72" s="396"/>
      <c r="CC72" s="396"/>
      <c r="CD72" s="396"/>
      <c r="CE72" s="396"/>
      <c r="CF72" s="396"/>
      <c r="CG72" s="396"/>
      <c r="CH72" s="396"/>
      <c r="CI72" s="422"/>
      <c r="CJ72" s="422"/>
      <c r="CK72" s="422"/>
      <c r="CL72" s="422"/>
      <c r="CM72" s="418"/>
      <c r="CN72" s="418"/>
      <c r="CO72" s="418"/>
      <c r="CP72" s="418"/>
      <c r="CQ72" s="420"/>
      <c r="CR72" s="412"/>
      <c r="CS72" s="412"/>
      <c r="CT72" s="420"/>
      <c r="CU72" s="412"/>
      <c r="CV72" s="412"/>
      <c r="CW72" s="414"/>
      <c r="CX72" s="416"/>
      <c r="DA72" s="1"/>
      <c r="DB72" s="1"/>
      <c r="DC72" s="1"/>
      <c r="DD72" s="1"/>
      <c r="DE72" s="193"/>
    </row>
    <row r="73" spans="1:113" x14ac:dyDescent="0.25">
      <c r="A73" s="328" t="s">
        <v>27</v>
      </c>
      <c r="B73" s="330" t="s">
        <v>28</v>
      </c>
      <c r="C73" s="332" t="s">
        <v>29</v>
      </c>
      <c r="D73" s="332" t="s">
        <v>30</v>
      </c>
      <c r="E73" s="272" t="s">
        <v>31</v>
      </c>
      <c r="F73" s="274" t="s">
        <v>32</v>
      </c>
      <c r="G73" s="274"/>
      <c r="H73" s="274"/>
      <c r="I73" s="402" t="s">
        <v>33</v>
      </c>
      <c r="J73" s="335" t="s">
        <v>34</v>
      </c>
      <c r="K73" s="332" t="s">
        <v>29</v>
      </c>
      <c r="L73" s="332" t="s">
        <v>30</v>
      </c>
      <c r="M73" s="272" t="s">
        <v>35</v>
      </c>
      <c r="N73" s="274" t="s">
        <v>32</v>
      </c>
      <c r="O73" s="274"/>
      <c r="P73" s="274"/>
      <c r="Q73" s="402" t="s">
        <v>33</v>
      </c>
      <c r="R73" s="335" t="s">
        <v>34</v>
      </c>
      <c r="S73" s="332" t="s">
        <v>29</v>
      </c>
      <c r="T73" s="332" t="s">
        <v>30</v>
      </c>
      <c r="U73" s="272" t="s">
        <v>36</v>
      </c>
      <c r="V73" s="274" t="s">
        <v>32</v>
      </c>
      <c r="W73" s="274"/>
      <c r="X73" s="274"/>
      <c r="Y73" s="402" t="s">
        <v>33</v>
      </c>
      <c r="Z73" s="335" t="s">
        <v>34</v>
      </c>
      <c r="AA73" s="332" t="s">
        <v>29</v>
      </c>
      <c r="AB73" s="332" t="s">
        <v>30</v>
      </c>
      <c r="AC73" s="272" t="s">
        <v>37</v>
      </c>
      <c r="AD73" s="332" t="s">
        <v>32</v>
      </c>
      <c r="AE73" s="332"/>
      <c r="AF73" s="332"/>
      <c r="AG73" s="402" t="s">
        <v>33</v>
      </c>
      <c r="AH73" s="335" t="s">
        <v>34</v>
      </c>
      <c r="AI73" s="403"/>
      <c r="AJ73" s="260" t="s">
        <v>38</v>
      </c>
      <c r="AK73" s="261"/>
      <c r="AL73" s="260" t="s">
        <v>39</v>
      </c>
      <c r="AM73" s="261"/>
      <c r="AN73" s="262" t="s">
        <v>40</v>
      </c>
      <c r="AO73" s="263"/>
      <c r="AP73" s="260" t="s">
        <v>38</v>
      </c>
      <c r="AQ73" s="261"/>
      <c r="AR73" s="260" t="s">
        <v>39</v>
      </c>
      <c r="AS73" s="261"/>
      <c r="AT73" s="262" t="s">
        <v>34</v>
      </c>
      <c r="AU73" s="263"/>
      <c r="AV73" s="260" t="s">
        <v>38</v>
      </c>
      <c r="AW73" s="261"/>
      <c r="AX73" s="260" t="s">
        <v>39</v>
      </c>
      <c r="AY73" s="261"/>
      <c r="AZ73" s="262" t="s">
        <v>40</v>
      </c>
      <c r="BA73" s="263"/>
      <c r="BB73" s="392" t="s">
        <v>38</v>
      </c>
      <c r="BC73" s="392"/>
      <c r="BD73" s="392" t="s">
        <v>39</v>
      </c>
      <c r="BE73" s="392"/>
      <c r="BF73" s="392" t="s">
        <v>41</v>
      </c>
      <c r="BG73" s="392"/>
      <c r="BH73" s="392" t="s">
        <v>42</v>
      </c>
      <c r="BI73" s="392"/>
      <c r="BJ73" s="392" t="s">
        <v>43</v>
      </c>
      <c r="BK73" s="392"/>
      <c r="BL73" s="392" t="s">
        <v>44</v>
      </c>
      <c r="BM73" s="392"/>
      <c r="BN73" s="392" t="s">
        <v>45</v>
      </c>
      <c r="BO73" s="392"/>
      <c r="BP73" s="392" t="s">
        <v>46</v>
      </c>
      <c r="BQ73" s="392"/>
      <c r="BR73" s="335" t="s">
        <v>47</v>
      </c>
      <c r="BS73" s="335"/>
      <c r="BT73" s="335"/>
      <c r="BU73" s="392" t="s">
        <v>48</v>
      </c>
      <c r="BV73" s="332" t="s">
        <v>49</v>
      </c>
      <c r="BW73" s="332" t="s">
        <v>50</v>
      </c>
      <c r="BX73" s="332" t="s">
        <v>51</v>
      </c>
      <c r="BY73" s="332" t="s">
        <v>52</v>
      </c>
      <c r="BZ73" s="332" t="s">
        <v>53</v>
      </c>
      <c r="CA73" s="400" t="s">
        <v>54</v>
      </c>
      <c r="CB73" s="400"/>
      <c r="CC73" s="400" t="s">
        <v>55</v>
      </c>
      <c r="CD73" s="400"/>
      <c r="CE73" s="400" t="s">
        <v>56</v>
      </c>
      <c r="CF73" s="400"/>
      <c r="CG73" s="379" t="s">
        <v>34</v>
      </c>
      <c r="CH73" s="379"/>
      <c r="CI73" s="410" t="s">
        <v>57</v>
      </c>
      <c r="CJ73" s="410" t="s">
        <v>58</v>
      </c>
      <c r="CK73" s="410" t="s">
        <v>59</v>
      </c>
      <c r="CL73" s="410" t="s">
        <v>60</v>
      </c>
      <c r="CM73" s="410" t="s">
        <v>61</v>
      </c>
      <c r="CN73" s="410" t="s">
        <v>62</v>
      </c>
      <c r="CO73" s="410" t="s">
        <v>63</v>
      </c>
      <c r="CP73" s="410" t="s">
        <v>64</v>
      </c>
      <c r="CQ73" s="420"/>
      <c r="CR73" s="412"/>
      <c r="CS73" s="412"/>
      <c r="CT73" s="420"/>
      <c r="CU73" s="412"/>
      <c r="CV73" s="412"/>
      <c r="CW73" s="414"/>
      <c r="CX73" s="416"/>
      <c r="DA73" s="1"/>
      <c r="DB73" s="1"/>
      <c r="DC73" s="1"/>
      <c r="DD73" s="1"/>
      <c r="DE73" s="193"/>
    </row>
    <row r="74" spans="1:113" ht="54" customHeight="1" x14ac:dyDescent="0.25">
      <c r="A74" s="328"/>
      <c r="B74" s="330"/>
      <c r="C74" s="332"/>
      <c r="D74" s="332"/>
      <c r="E74" s="272"/>
      <c r="F74" s="216" t="s">
        <v>65</v>
      </c>
      <c r="G74" s="216" t="s">
        <v>66</v>
      </c>
      <c r="H74" s="216" t="s">
        <v>67</v>
      </c>
      <c r="I74" s="402"/>
      <c r="J74" s="335"/>
      <c r="K74" s="332"/>
      <c r="L74" s="332"/>
      <c r="M74" s="272"/>
      <c r="N74" s="216" t="s">
        <v>68</v>
      </c>
      <c r="O74" s="216" t="s">
        <v>66</v>
      </c>
      <c r="P74" s="216" t="s">
        <v>69</v>
      </c>
      <c r="Q74" s="402"/>
      <c r="R74" s="335"/>
      <c r="S74" s="332"/>
      <c r="T74" s="332"/>
      <c r="U74" s="272"/>
      <c r="V74" s="216" t="s">
        <v>68</v>
      </c>
      <c r="W74" s="216" t="s">
        <v>70</v>
      </c>
      <c r="X74" s="216" t="s">
        <v>71</v>
      </c>
      <c r="Y74" s="402"/>
      <c r="Z74" s="335"/>
      <c r="AA74" s="332"/>
      <c r="AB74" s="332"/>
      <c r="AC74" s="272"/>
      <c r="AD74" s="216" t="s">
        <v>68</v>
      </c>
      <c r="AE74" s="216" t="s">
        <v>66</v>
      </c>
      <c r="AF74" s="216" t="s">
        <v>71</v>
      </c>
      <c r="AG74" s="402"/>
      <c r="AH74" s="335"/>
      <c r="AI74" s="403"/>
      <c r="AJ74" s="217" t="s">
        <v>72</v>
      </c>
      <c r="AK74" s="217" t="s">
        <v>73</v>
      </c>
      <c r="AL74" s="217" t="s">
        <v>72</v>
      </c>
      <c r="AM74" s="217" t="s">
        <v>73</v>
      </c>
      <c r="AN74" s="218" t="s">
        <v>72</v>
      </c>
      <c r="AO74" s="218" t="s">
        <v>74</v>
      </c>
      <c r="AP74" s="217" t="s">
        <v>72</v>
      </c>
      <c r="AQ74" s="217" t="s">
        <v>73</v>
      </c>
      <c r="AR74" s="217" t="s">
        <v>72</v>
      </c>
      <c r="AS74" s="217" t="s">
        <v>73</v>
      </c>
      <c r="AT74" s="218" t="s">
        <v>72</v>
      </c>
      <c r="AU74" s="218" t="s">
        <v>74</v>
      </c>
      <c r="AV74" s="217" t="s">
        <v>72</v>
      </c>
      <c r="AW74" s="217" t="s">
        <v>73</v>
      </c>
      <c r="AX74" s="217" t="s">
        <v>72</v>
      </c>
      <c r="AY74" s="217" t="s">
        <v>73</v>
      </c>
      <c r="AZ74" s="218" t="s">
        <v>72</v>
      </c>
      <c r="BA74" s="218" t="s">
        <v>74</v>
      </c>
      <c r="BB74" s="217" t="s">
        <v>72</v>
      </c>
      <c r="BC74" s="217" t="s">
        <v>73</v>
      </c>
      <c r="BD74" s="217" t="s">
        <v>72</v>
      </c>
      <c r="BE74" s="217" t="s">
        <v>73</v>
      </c>
      <c r="BF74" s="217" t="s">
        <v>72</v>
      </c>
      <c r="BG74" s="217" t="s">
        <v>73</v>
      </c>
      <c r="BH74" s="217" t="s">
        <v>72</v>
      </c>
      <c r="BI74" s="217" t="s">
        <v>73</v>
      </c>
      <c r="BJ74" s="217" t="s">
        <v>72</v>
      </c>
      <c r="BK74" s="217" t="s">
        <v>73</v>
      </c>
      <c r="BL74" s="217" t="s">
        <v>72</v>
      </c>
      <c r="BM74" s="217" t="s">
        <v>73</v>
      </c>
      <c r="BN74" s="217" t="s">
        <v>72</v>
      </c>
      <c r="BO74" s="217" t="s">
        <v>73</v>
      </c>
      <c r="BP74" s="217" t="s">
        <v>72</v>
      </c>
      <c r="BQ74" s="217" t="s">
        <v>73</v>
      </c>
      <c r="BR74" s="218" t="s">
        <v>72</v>
      </c>
      <c r="BS74" s="218" t="s">
        <v>73</v>
      </c>
      <c r="BT74" s="218" t="s">
        <v>34</v>
      </c>
      <c r="BU74" s="392"/>
      <c r="BV74" s="332"/>
      <c r="BW74" s="332"/>
      <c r="BX74" s="332"/>
      <c r="BY74" s="332"/>
      <c r="BZ74" s="332"/>
      <c r="CA74" s="214" t="s">
        <v>75</v>
      </c>
      <c r="CB74" s="214" t="s">
        <v>76</v>
      </c>
      <c r="CC74" s="214" t="s">
        <v>75</v>
      </c>
      <c r="CD74" s="214" t="s">
        <v>76</v>
      </c>
      <c r="CE74" s="214" t="s">
        <v>75</v>
      </c>
      <c r="CF74" s="214" t="s">
        <v>76</v>
      </c>
      <c r="CG74" s="215" t="s">
        <v>75</v>
      </c>
      <c r="CH74" s="215" t="s">
        <v>76</v>
      </c>
      <c r="CI74" s="410"/>
      <c r="CJ74" s="410"/>
      <c r="CK74" s="410"/>
      <c r="CL74" s="410"/>
      <c r="CM74" s="410"/>
      <c r="CN74" s="410"/>
      <c r="CO74" s="410"/>
      <c r="CP74" s="410"/>
      <c r="CQ74" s="420"/>
      <c r="CR74" s="412"/>
      <c r="CS74" s="412"/>
      <c r="CT74" s="420"/>
      <c r="CU74" s="412"/>
      <c r="CV74" s="412"/>
      <c r="CW74" s="414"/>
      <c r="CX74" s="416"/>
      <c r="DA74" s="1"/>
      <c r="DB74" s="1"/>
      <c r="DC74" s="1"/>
      <c r="DD74" s="1"/>
      <c r="DE74" s="195"/>
      <c r="DF74" s="406" t="s">
        <v>27</v>
      </c>
      <c r="DG74" s="408" t="s">
        <v>72</v>
      </c>
      <c r="DH74" s="408" t="s">
        <v>73</v>
      </c>
      <c r="DI74" s="408" t="s">
        <v>34</v>
      </c>
    </row>
    <row r="75" spans="1:113" x14ac:dyDescent="0.25">
      <c r="A75" s="155" t="s">
        <v>85</v>
      </c>
      <c r="B75" s="220">
        <v>4109272</v>
      </c>
      <c r="C75" s="1">
        <f>SUM(C7,C24,C41,C58)</f>
        <v>1830</v>
      </c>
      <c r="D75" s="1">
        <f>SUM(D7,D24,D41,D58)</f>
        <v>190</v>
      </c>
      <c r="E75" s="3">
        <f>SUM(C75:D75)</f>
        <v>2020</v>
      </c>
      <c r="F75" s="1">
        <f>SUM(F7,F24,F41,F58)</f>
        <v>15</v>
      </c>
      <c r="G75" s="1">
        <f t="shared" ref="G75:I75" si="120">SUM(G7,G24,G41,G58)</f>
        <v>2</v>
      </c>
      <c r="H75" s="1">
        <f t="shared" si="120"/>
        <v>8</v>
      </c>
      <c r="I75" s="1">
        <f t="shared" si="120"/>
        <v>3</v>
      </c>
      <c r="J75" s="2">
        <f>SUM(E75:I75)</f>
        <v>2048</v>
      </c>
      <c r="K75" s="1">
        <f t="shared" ref="K75:L83" si="121">SUM(K7,K24,K41,K58)</f>
        <v>1741</v>
      </c>
      <c r="L75" s="1">
        <f t="shared" si="121"/>
        <v>64</v>
      </c>
      <c r="M75" s="2">
        <f>SUM(K75:L75)</f>
        <v>1805</v>
      </c>
      <c r="N75" s="1">
        <f t="shared" ref="N75:Q83" si="122">SUM(N7,N24,N41,N58)</f>
        <v>0</v>
      </c>
      <c r="O75" s="1">
        <f t="shared" si="122"/>
        <v>0</v>
      </c>
      <c r="P75" s="1">
        <f t="shared" si="122"/>
        <v>17</v>
      </c>
      <c r="Q75" s="1">
        <f>SUM(Q7,Q24,Q41,Q58)</f>
        <v>7</v>
      </c>
      <c r="R75" s="2">
        <f>SUM(M75:Q75)</f>
        <v>1829</v>
      </c>
      <c r="S75" s="1">
        <f t="shared" ref="S75:T83" si="123">SUM(S7,S24,S41,S58)</f>
        <v>47</v>
      </c>
      <c r="T75" s="1">
        <f t="shared" si="123"/>
        <v>1</v>
      </c>
      <c r="U75" s="2">
        <f>SUM(S75:T75)</f>
        <v>48</v>
      </c>
      <c r="V75" s="1">
        <f t="shared" ref="V75:Y83" si="124">SUM(V7,V24,V41,V58)</f>
        <v>0</v>
      </c>
      <c r="W75" s="1">
        <f t="shared" si="124"/>
        <v>0</v>
      </c>
      <c r="X75" s="1">
        <f t="shared" si="124"/>
        <v>0</v>
      </c>
      <c r="Y75" s="1">
        <f t="shared" si="124"/>
        <v>0</v>
      </c>
      <c r="Z75" s="2">
        <f>SUM(U75:Y75)</f>
        <v>48</v>
      </c>
      <c r="AA75" s="1">
        <f t="shared" ref="AA75:AB83" si="125">SUM(AA7,AA24,AA41,AA58)</f>
        <v>1258</v>
      </c>
      <c r="AB75" s="1">
        <f t="shared" si="125"/>
        <v>14</v>
      </c>
      <c r="AC75" s="2">
        <f>SUM(AA75:AB75)</f>
        <v>1272</v>
      </c>
      <c r="AD75" s="1">
        <f t="shared" ref="AD75:AG83" si="126">SUM(AD7,AD24,AD41,AD58)</f>
        <v>0</v>
      </c>
      <c r="AE75" s="1">
        <f t="shared" si="126"/>
        <v>0</v>
      </c>
      <c r="AF75" s="1">
        <f t="shared" si="126"/>
        <v>15</v>
      </c>
      <c r="AG75" s="1">
        <f t="shared" si="126"/>
        <v>3</v>
      </c>
      <c r="AH75" s="2">
        <f>SUM(AC75:AG75)</f>
        <v>1290</v>
      </c>
      <c r="AI75" s="2">
        <f>SUM(J75,R75,Z75,AH75)</f>
        <v>5215</v>
      </c>
      <c r="AJ75" s="1">
        <f t="shared" ref="AJ75:AM83" si="127">SUM(AJ7,AJ24,AJ41,AJ58)</f>
        <v>1</v>
      </c>
      <c r="AK75" s="1">
        <f t="shared" si="127"/>
        <v>2</v>
      </c>
      <c r="AL75" s="1">
        <f t="shared" si="127"/>
        <v>9</v>
      </c>
      <c r="AM75" s="1">
        <f t="shared" si="127"/>
        <v>31</v>
      </c>
      <c r="AN75" s="2">
        <f>AJ75+AL75</f>
        <v>10</v>
      </c>
      <c r="AO75" s="2">
        <f>AK75+AM75</f>
        <v>33</v>
      </c>
      <c r="AP75" s="1">
        <f t="shared" ref="AP75:AS83" si="128">SUM(AP7,AP24,AP41,AP58)</f>
        <v>25</v>
      </c>
      <c r="AQ75" s="1">
        <f t="shared" si="128"/>
        <v>20</v>
      </c>
      <c r="AR75" s="1">
        <f t="shared" si="128"/>
        <v>48</v>
      </c>
      <c r="AS75" s="1">
        <f t="shared" si="128"/>
        <v>69</v>
      </c>
      <c r="AT75" s="2">
        <f>AP75+AR75</f>
        <v>73</v>
      </c>
      <c r="AU75" s="2">
        <f>AQ75+AS75</f>
        <v>89</v>
      </c>
      <c r="AV75" s="1">
        <f t="shared" ref="AV75:AY83" si="129">SUM(AV7,AV24,AV41,AV58)</f>
        <v>7</v>
      </c>
      <c r="AW75" s="1">
        <f t="shared" si="129"/>
        <v>8</v>
      </c>
      <c r="AX75" s="1">
        <f t="shared" si="129"/>
        <v>26</v>
      </c>
      <c r="AY75" s="1">
        <f t="shared" si="129"/>
        <v>30</v>
      </c>
      <c r="AZ75" s="2">
        <f t="shared" ref="AZ75:BA83" si="130">AV75+AX75</f>
        <v>33</v>
      </c>
      <c r="BA75" s="2">
        <f t="shared" si="130"/>
        <v>38</v>
      </c>
      <c r="BB75" s="1">
        <f t="shared" ref="BB75:BQ83" si="131">SUM(BB7,BB24,BB41,BB58)</f>
        <v>29</v>
      </c>
      <c r="BC75" s="1">
        <f t="shared" si="131"/>
        <v>27</v>
      </c>
      <c r="BD75" s="1">
        <f t="shared" si="131"/>
        <v>90</v>
      </c>
      <c r="BE75" s="1">
        <f t="shared" si="131"/>
        <v>138</v>
      </c>
      <c r="BF75" s="1">
        <f t="shared" si="131"/>
        <v>481</v>
      </c>
      <c r="BG75" s="1">
        <f t="shared" si="131"/>
        <v>555</v>
      </c>
      <c r="BH75" s="1">
        <f t="shared" si="131"/>
        <v>398</v>
      </c>
      <c r="BI75" s="1">
        <f t="shared" si="131"/>
        <v>415</v>
      </c>
      <c r="BJ75" s="1">
        <f t="shared" si="131"/>
        <v>314</v>
      </c>
      <c r="BK75" s="1">
        <f t="shared" si="131"/>
        <v>301</v>
      </c>
      <c r="BL75" s="1">
        <f t="shared" si="131"/>
        <v>350</v>
      </c>
      <c r="BM75" s="1">
        <f t="shared" si="131"/>
        <v>316</v>
      </c>
      <c r="BN75" s="1">
        <f t="shared" si="131"/>
        <v>415</v>
      </c>
      <c r="BO75" s="1">
        <f t="shared" si="131"/>
        <v>332</v>
      </c>
      <c r="BP75" s="1">
        <f t="shared" si="131"/>
        <v>585</v>
      </c>
      <c r="BQ75" s="1">
        <f t="shared" si="131"/>
        <v>399</v>
      </c>
      <c r="BR75" s="2">
        <f>BB75+BD75+BF75+BH75+BJ75+BL75+BN75+BP75</f>
        <v>2662</v>
      </c>
      <c r="BS75" s="2">
        <f>BC75+BE75+BG75+BI75+BK75+BM75+BO75+BQ75</f>
        <v>2483</v>
      </c>
      <c r="BT75" s="2">
        <f>SUM(BR75:BS75)</f>
        <v>5145</v>
      </c>
      <c r="BU75" s="2">
        <f t="shared" ref="BU75:BU82" si="132">M75+U75+AC75+E75</f>
        <v>5145</v>
      </c>
      <c r="BV75" s="1">
        <f t="shared" ref="BV75:CF83" si="133">SUM(BV7,BV24,BV41,BV58)</f>
        <v>1228396</v>
      </c>
      <c r="BW75" s="1">
        <f t="shared" si="133"/>
        <v>24962</v>
      </c>
      <c r="BX75" s="1">
        <f t="shared" si="133"/>
        <v>26844</v>
      </c>
      <c r="BY75" s="1">
        <f t="shared" si="133"/>
        <v>2231</v>
      </c>
      <c r="BZ75" s="1">
        <f t="shared" si="133"/>
        <v>1708</v>
      </c>
      <c r="CA75" s="1">
        <f t="shared" si="133"/>
        <v>1096</v>
      </c>
      <c r="CB75" s="1">
        <f t="shared" si="133"/>
        <v>7</v>
      </c>
      <c r="CC75" s="1">
        <f t="shared" si="133"/>
        <v>137</v>
      </c>
      <c r="CD75" s="1">
        <f t="shared" si="133"/>
        <v>8</v>
      </c>
      <c r="CE75" s="1">
        <f t="shared" si="133"/>
        <v>41</v>
      </c>
      <c r="CF75" s="1">
        <f t="shared" si="133"/>
        <v>4</v>
      </c>
      <c r="CG75" s="2">
        <f t="shared" ref="CG75:CH83" si="134">CA75+CC75+CE75</f>
        <v>1274</v>
      </c>
      <c r="CH75" s="2">
        <f t="shared" si="134"/>
        <v>19</v>
      </c>
      <c r="CI75" s="1">
        <f>SUM(CI7+CI24+CI41+CI58)</f>
        <v>0</v>
      </c>
      <c r="CJ75" s="1">
        <f t="shared" ref="CJ75:CL75" si="135">SUM(CJ7+CJ24+CJ41+CJ58)</f>
        <v>0</v>
      </c>
      <c r="CK75" s="1">
        <f t="shared" si="135"/>
        <v>0</v>
      </c>
      <c r="CL75" s="1">
        <f t="shared" si="135"/>
        <v>0</v>
      </c>
      <c r="CM75" s="1">
        <f t="shared" ref="CM75:CP83" si="136">SUM(CM7,CM24,CM41,CM58)</f>
        <v>20684</v>
      </c>
      <c r="CN75" s="1">
        <f t="shared" si="136"/>
        <v>27446</v>
      </c>
      <c r="CO75" s="1">
        <f t="shared" si="136"/>
        <v>521</v>
      </c>
      <c r="CP75" s="1">
        <f t="shared" si="136"/>
        <v>12</v>
      </c>
      <c r="CQ75" s="178">
        <f t="shared" ref="CQ75:CQ83" si="137">(E75+M75+U75+AC75)/((B75*0.00267)/2)</f>
        <v>0.93786261514683444</v>
      </c>
      <c r="CR75" s="179">
        <f t="shared" ref="CR75:CR83" si="138">(((E75+U75)*4)/B75)*100000</f>
        <v>201.30086302391274</v>
      </c>
      <c r="CS75" s="179">
        <f t="shared" ref="CS75:CS83" si="139">((BU75*4)/B75)*100000</f>
        <v>500.81863648840965</v>
      </c>
      <c r="CT75" s="178">
        <f t="shared" ref="CT75:CT83" si="140">J75/(J75+R75)</f>
        <v>0.52824348723239622</v>
      </c>
      <c r="CU75" s="178">
        <f t="shared" ref="CU75:CU83" si="141">(AI75-AA75-S75-K75-C75)/AI75</f>
        <v>6.5004793863854271E-2</v>
      </c>
      <c r="CV75" s="178">
        <f t="shared" ref="CV75:CV83" si="142">BY75/BX75</f>
        <v>8.3109819699001636E-2</v>
      </c>
      <c r="CW75" s="178">
        <f t="shared" ref="CW75:CW83" si="143">(AN75+AO75+AT75+AU75+AZ75+BA75)/AI75</f>
        <v>5.2924256951102588E-2</v>
      </c>
      <c r="CX75" s="180">
        <f t="shared" ref="CX75:CX83" si="144">100%-CW75</f>
        <v>0.94707574304889741</v>
      </c>
      <c r="CY75" s="189">
        <f>BZ75/BU75</f>
        <v>0.33197278911564626</v>
      </c>
      <c r="CZ75" s="189"/>
      <c r="DA75" s="192">
        <f t="shared" ref="DA75:DA83" si="145">CP75/(J75*2)</f>
        <v>2.9296875E-3</v>
      </c>
      <c r="DB75" s="192">
        <f t="shared" ref="DB75:DB83" si="146">CN75/(J75*5)</f>
        <v>2.6802734374999999</v>
      </c>
      <c r="DC75" s="192">
        <f t="shared" ref="DC75:DC83" si="147">CG75/AI75</f>
        <v>0.24429530201342281</v>
      </c>
      <c r="DD75" s="192">
        <f t="shared" ref="DD75:DD83" si="148">CI75/AI75</f>
        <v>0</v>
      </c>
      <c r="DE75" s="196"/>
      <c r="DF75" s="407"/>
      <c r="DG75" s="409"/>
      <c r="DH75" s="409"/>
      <c r="DI75" s="409"/>
    </row>
    <row r="76" spans="1:113" x14ac:dyDescent="0.25">
      <c r="A76" s="155" t="s">
        <v>78</v>
      </c>
      <c r="B76" s="149">
        <v>12344408</v>
      </c>
      <c r="C76" s="1">
        <f t="shared" ref="C76:D83" si="149">SUM(C8,C25,C42,C59)</f>
        <v>3743</v>
      </c>
      <c r="D76" s="1">
        <f t="shared" si="149"/>
        <v>133</v>
      </c>
      <c r="E76" s="3">
        <f t="shared" ref="E76:E82" si="150">SUM(C76:D76)</f>
        <v>3876</v>
      </c>
      <c r="F76" s="1">
        <f t="shared" ref="F76:I83" si="151">SUM(F8,F25,F42,F59)</f>
        <v>21</v>
      </c>
      <c r="G76" s="1">
        <f t="shared" si="151"/>
        <v>10</v>
      </c>
      <c r="H76" s="1">
        <f t="shared" si="151"/>
        <v>82</v>
      </c>
      <c r="I76" s="1">
        <f t="shared" si="151"/>
        <v>1</v>
      </c>
      <c r="J76" s="2">
        <f t="shared" ref="J76:J82" si="152">SUM(E76:I76)</f>
        <v>3990</v>
      </c>
      <c r="K76" s="1">
        <f t="shared" si="121"/>
        <v>3634</v>
      </c>
      <c r="L76" s="1">
        <f t="shared" si="121"/>
        <v>29</v>
      </c>
      <c r="M76" s="2">
        <f t="shared" ref="M76:M83" si="153">SUM(K76:L76)</f>
        <v>3663</v>
      </c>
      <c r="N76" s="1">
        <f t="shared" si="122"/>
        <v>1</v>
      </c>
      <c r="O76" s="1">
        <f t="shared" si="122"/>
        <v>3</v>
      </c>
      <c r="P76" s="1">
        <f t="shared" si="122"/>
        <v>22</v>
      </c>
      <c r="Q76" s="1">
        <f t="shared" si="122"/>
        <v>8</v>
      </c>
      <c r="R76" s="2">
        <f t="shared" ref="R76:R83" si="154">SUM(M76:Q76)</f>
        <v>3697</v>
      </c>
      <c r="S76" s="1">
        <f t="shared" si="123"/>
        <v>16</v>
      </c>
      <c r="T76" s="1">
        <f t="shared" si="123"/>
        <v>0</v>
      </c>
      <c r="U76" s="2">
        <f t="shared" ref="U76:U83" si="155">SUM(S76:T76)</f>
        <v>16</v>
      </c>
      <c r="V76" s="1">
        <f t="shared" si="124"/>
        <v>0</v>
      </c>
      <c r="W76" s="1">
        <f t="shared" si="124"/>
        <v>0</v>
      </c>
      <c r="X76" s="1">
        <f t="shared" si="124"/>
        <v>0</v>
      </c>
      <c r="Y76" s="1">
        <f t="shared" si="124"/>
        <v>0</v>
      </c>
      <c r="Z76" s="2">
        <f t="shared" ref="Z76:Z83" si="156">SUM(U76:Y76)</f>
        <v>16</v>
      </c>
      <c r="AA76" s="1">
        <f t="shared" si="125"/>
        <v>2591</v>
      </c>
      <c r="AB76" s="1">
        <f t="shared" si="125"/>
        <v>14</v>
      </c>
      <c r="AC76" s="2">
        <f t="shared" ref="AC76:AC83" si="157">SUM(AA76:AB76)</f>
        <v>2605</v>
      </c>
      <c r="AD76" s="1">
        <f t="shared" si="126"/>
        <v>6</v>
      </c>
      <c r="AE76" s="1">
        <f t="shared" si="126"/>
        <v>1</v>
      </c>
      <c r="AF76" s="1">
        <f t="shared" si="126"/>
        <v>13</v>
      </c>
      <c r="AG76" s="1">
        <f t="shared" si="126"/>
        <v>3</v>
      </c>
      <c r="AH76" s="2">
        <f t="shared" ref="AH76:AH82" si="158">SUM(AC76:AG76)</f>
        <v>2628</v>
      </c>
      <c r="AI76" s="2">
        <f>SUM(J76,R76,Z76,AH76)</f>
        <v>10331</v>
      </c>
      <c r="AJ76" s="1">
        <f t="shared" si="127"/>
        <v>2</v>
      </c>
      <c r="AK76" s="1">
        <f t="shared" si="127"/>
        <v>1</v>
      </c>
      <c r="AL76" s="1">
        <f t="shared" si="127"/>
        <v>26</v>
      </c>
      <c r="AM76" s="1">
        <f t="shared" si="127"/>
        <v>46</v>
      </c>
      <c r="AN76" s="2">
        <f t="shared" ref="AN76:AO83" si="159">AJ76+AL76</f>
        <v>28</v>
      </c>
      <c r="AO76" s="2">
        <f t="shared" si="159"/>
        <v>47</v>
      </c>
      <c r="AP76" s="1">
        <f t="shared" si="128"/>
        <v>308</v>
      </c>
      <c r="AQ76" s="1">
        <f t="shared" si="128"/>
        <v>219</v>
      </c>
      <c r="AR76" s="1">
        <f t="shared" si="128"/>
        <v>154</v>
      </c>
      <c r="AS76" s="1">
        <f t="shared" si="128"/>
        <v>203</v>
      </c>
      <c r="AT76" s="2">
        <f t="shared" ref="AT76:AU83" si="160">AP76+AR76</f>
        <v>462</v>
      </c>
      <c r="AU76" s="2">
        <f t="shared" si="160"/>
        <v>422</v>
      </c>
      <c r="AV76" s="1">
        <f t="shared" si="129"/>
        <v>133</v>
      </c>
      <c r="AW76" s="1">
        <f t="shared" si="129"/>
        <v>106</v>
      </c>
      <c r="AX76" s="1">
        <f t="shared" si="129"/>
        <v>155</v>
      </c>
      <c r="AY76" s="1">
        <f t="shared" si="129"/>
        <v>151</v>
      </c>
      <c r="AZ76" s="2">
        <f t="shared" si="130"/>
        <v>288</v>
      </c>
      <c r="BA76" s="2">
        <f t="shared" si="130"/>
        <v>257</v>
      </c>
      <c r="BB76" s="1">
        <f t="shared" si="131"/>
        <v>517</v>
      </c>
      <c r="BC76" s="1">
        <f t="shared" si="131"/>
        <v>391</v>
      </c>
      <c r="BD76" s="1">
        <f t="shared" si="131"/>
        <v>397</v>
      </c>
      <c r="BE76" s="1">
        <f t="shared" si="131"/>
        <v>477</v>
      </c>
      <c r="BF76" s="1">
        <f t="shared" si="131"/>
        <v>756</v>
      </c>
      <c r="BG76" s="1">
        <f t="shared" si="131"/>
        <v>979</v>
      </c>
      <c r="BH76" s="1">
        <f t="shared" si="131"/>
        <v>646</v>
      </c>
      <c r="BI76" s="1">
        <f t="shared" si="131"/>
        <v>871</v>
      </c>
      <c r="BJ76" s="1">
        <f t="shared" si="131"/>
        <v>471</v>
      </c>
      <c r="BK76" s="1">
        <f t="shared" si="131"/>
        <v>645</v>
      </c>
      <c r="BL76" s="1">
        <f t="shared" si="131"/>
        <v>603</v>
      </c>
      <c r="BM76" s="1">
        <f t="shared" si="131"/>
        <v>673</v>
      </c>
      <c r="BN76" s="1">
        <f t="shared" si="131"/>
        <v>649</v>
      </c>
      <c r="BO76" s="1">
        <f t="shared" si="131"/>
        <v>766</v>
      </c>
      <c r="BP76" s="1">
        <f t="shared" si="131"/>
        <v>763</v>
      </c>
      <c r="BQ76" s="1">
        <f t="shared" si="131"/>
        <v>556</v>
      </c>
      <c r="BR76" s="2">
        <f t="shared" ref="BR76:BS83" si="161">BB76+BD76+BF76+BH76+BJ76+BL76+BN76+BP76</f>
        <v>4802</v>
      </c>
      <c r="BS76" s="2">
        <f t="shared" si="161"/>
        <v>5358</v>
      </c>
      <c r="BT76" s="2">
        <f t="shared" ref="BT76:BT83" si="162">SUM(BR76:BS76)</f>
        <v>10160</v>
      </c>
      <c r="BU76" s="2">
        <f t="shared" si="132"/>
        <v>10160</v>
      </c>
      <c r="BV76" s="1">
        <f t="shared" si="133"/>
        <v>2532497</v>
      </c>
      <c r="BW76" s="1">
        <f t="shared" si="133"/>
        <v>82273</v>
      </c>
      <c r="BX76" s="1">
        <f t="shared" si="133"/>
        <v>39071</v>
      </c>
      <c r="BY76" s="1">
        <f t="shared" si="133"/>
        <v>3625</v>
      </c>
      <c r="BZ76" s="1">
        <f t="shared" si="133"/>
        <v>1882</v>
      </c>
      <c r="CA76" s="1">
        <f t="shared" si="133"/>
        <v>1445</v>
      </c>
      <c r="CB76" s="1">
        <f t="shared" si="133"/>
        <v>13</v>
      </c>
      <c r="CC76" s="1">
        <f t="shared" si="133"/>
        <v>48</v>
      </c>
      <c r="CD76" s="1">
        <f t="shared" si="133"/>
        <v>6</v>
      </c>
      <c r="CE76" s="1">
        <f t="shared" si="133"/>
        <v>69</v>
      </c>
      <c r="CF76" s="1">
        <f t="shared" si="133"/>
        <v>0</v>
      </c>
      <c r="CG76" s="2">
        <f t="shared" si="134"/>
        <v>1562</v>
      </c>
      <c r="CH76" s="2">
        <f t="shared" si="134"/>
        <v>19</v>
      </c>
      <c r="CI76" s="1">
        <f t="shared" ref="CI76:CL76" si="163">SUM(CI8+CI25+CI42+CI59)</f>
        <v>456</v>
      </c>
      <c r="CJ76" s="1">
        <f t="shared" si="163"/>
        <v>16</v>
      </c>
      <c r="CK76" s="1">
        <f t="shared" si="163"/>
        <v>9</v>
      </c>
      <c r="CL76" s="1">
        <f t="shared" si="163"/>
        <v>22</v>
      </c>
      <c r="CM76" s="1">
        <f t="shared" si="136"/>
        <v>1166</v>
      </c>
      <c r="CN76" s="1">
        <f t="shared" si="136"/>
        <v>2233</v>
      </c>
      <c r="CO76" s="1">
        <f t="shared" si="136"/>
        <v>133</v>
      </c>
      <c r="CP76" s="1">
        <f t="shared" si="136"/>
        <v>26</v>
      </c>
      <c r="CQ76" s="178">
        <f t="shared" si="137"/>
        <v>0.61651290943929971</v>
      </c>
      <c r="CR76" s="179">
        <f t="shared" si="138"/>
        <v>126.113783666256</v>
      </c>
      <c r="CS76" s="179">
        <f t="shared" si="139"/>
        <v>329.21789364058611</v>
      </c>
      <c r="CT76" s="178">
        <f t="shared" si="140"/>
        <v>0.51905815012358525</v>
      </c>
      <c r="CU76" s="178">
        <f t="shared" si="141"/>
        <v>3.3588229600232312E-2</v>
      </c>
      <c r="CV76" s="178">
        <f t="shared" si="142"/>
        <v>9.2779811113101796E-2</v>
      </c>
      <c r="CW76" s="178">
        <f t="shared" si="143"/>
        <v>0.14558126028458038</v>
      </c>
      <c r="CX76" s="180">
        <f t="shared" si="144"/>
        <v>0.8544187397154196</v>
      </c>
      <c r="CY76" s="189">
        <f t="shared" ref="CY76:CY83" si="164">BZ76/BU76</f>
        <v>0.18523622047244095</v>
      </c>
      <c r="CZ76" s="189"/>
      <c r="DA76" s="192">
        <f t="shared" si="145"/>
        <v>3.2581453634085212E-3</v>
      </c>
      <c r="DB76" s="192">
        <f t="shared" si="146"/>
        <v>0.1119298245614035</v>
      </c>
      <c r="DC76" s="192">
        <f t="shared" si="147"/>
        <v>0.15119543122640597</v>
      </c>
      <c r="DD76" s="192">
        <f t="shared" si="148"/>
        <v>4.4138999128835545E-2</v>
      </c>
      <c r="DE76" s="197"/>
      <c r="DF76" s="143" t="s">
        <v>85</v>
      </c>
      <c r="DG76" s="2">
        <v>1350</v>
      </c>
      <c r="DH76" s="2">
        <v>1350</v>
      </c>
      <c r="DI76" s="2">
        <v>2700</v>
      </c>
    </row>
    <row r="77" spans="1:113" x14ac:dyDescent="0.25">
      <c r="A77" s="155" t="s">
        <v>79</v>
      </c>
      <c r="B77" s="220">
        <v>5001676</v>
      </c>
      <c r="C77" s="1">
        <f t="shared" si="149"/>
        <v>1083</v>
      </c>
      <c r="D77" s="1">
        <f t="shared" si="149"/>
        <v>160</v>
      </c>
      <c r="E77" s="3">
        <f t="shared" si="150"/>
        <v>1243</v>
      </c>
      <c r="F77" s="1">
        <f t="shared" si="151"/>
        <v>51</v>
      </c>
      <c r="G77" s="1">
        <f t="shared" si="151"/>
        <v>3</v>
      </c>
      <c r="H77" s="1">
        <f t="shared" si="151"/>
        <v>7</v>
      </c>
      <c r="I77" s="1">
        <f t="shared" si="151"/>
        <v>1</v>
      </c>
      <c r="J77" s="2">
        <f t="shared" si="152"/>
        <v>1305</v>
      </c>
      <c r="K77" s="1">
        <f t="shared" si="121"/>
        <v>1959</v>
      </c>
      <c r="L77" s="1">
        <f t="shared" si="121"/>
        <v>4</v>
      </c>
      <c r="M77" s="2">
        <f t="shared" si="153"/>
        <v>1963</v>
      </c>
      <c r="N77" s="1">
        <f t="shared" si="122"/>
        <v>0</v>
      </c>
      <c r="O77" s="1">
        <f t="shared" si="122"/>
        <v>0</v>
      </c>
      <c r="P77" s="1">
        <f t="shared" si="122"/>
        <v>68</v>
      </c>
      <c r="Q77" s="1">
        <f t="shared" si="122"/>
        <v>0</v>
      </c>
      <c r="R77" s="2">
        <f t="shared" si="154"/>
        <v>2031</v>
      </c>
      <c r="S77" s="1">
        <f t="shared" si="123"/>
        <v>27</v>
      </c>
      <c r="T77" s="1">
        <f t="shared" si="123"/>
        <v>0</v>
      </c>
      <c r="U77" s="2">
        <f t="shared" si="155"/>
        <v>27</v>
      </c>
      <c r="V77" s="1">
        <f t="shared" si="124"/>
        <v>0</v>
      </c>
      <c r="W77" s="1">
        <f t="shared" si="124"/>
        <v>0</v>
      </c>
      <c r="X77" s="1">
        <f t="shared" si="124"/>
        <v>0</v>
      </c>
      <c r="Y77" s="1">
        <f t="shared" si="124"/>
        <v>0</v>
      </c>
      <c r="Z77" s="2">
        <f t="shared" si="156"/>
        <v>27</v>
      </c>
      <c r="AA77" s="1">
        <f t="shared" si="125"/>
        <v>1294</v>
      </c>
      <c r="AB77" s="1">
        <f t="shared" si="125"/>
        <v>12</v>
      </c>
      <c r="AC77" s="2">
        <f t="shared" si="157"/>
        <v>1306</v>
      </c>
      <c r="AD77" s="1">
        <f t="shared" si="126"/>
        <v>27</v>
      </c>
      <c r="AE77" s="1">
        <f t="shared" si="126"/>
        <v>0</v>
      </c>
      <c r="AF77" s="1">
        <f t="shared" si="126"/>
        <v>52</v>
      </c>
      <c r="AG77" s="1">
        <f t="shared" si="126"/>
        <v>5</v>
      </c>
      <c r="AH77" s="2">
        <f t="shared" si="158"/>
        <v>1390</v>
      </c>
      <c r="AI77" s="2">
        <f t="shared" ref="AI77:AI82" si="165">SUM(J77,R77,Z77,AH77)</f>
        <v>4753</v>
      </c>
      <c r="AJ77" s="1">
        <f t="shared" si="127"/>
        <v>2</v>
      </c>
      <c r="AK77" s="1">
        <f t="shared" si="127"/>
        <v>0</v>
      </c>
      <c r="AL77" s="1">
        <f t="shared" si="127"/>
        <v>11</v>
      </c>
      <c r="AM77" s="1">
        <f t="shared" si="127"/>
        <v>38</v>
      </c>
      <c r="AN77" s="2">
        <f t="shared" si="159"/>
        <v>13</v>
      </c>
      <c r="AO77" s="2">
        <f t="shared" si="159"/>
        <v>38</v>
      </c>
      <c r="AP77" s="1">
        <f t="shared" si="128"/>
        <v>199</v>
      </c>
      <c r="AQ77" s="1">
        <f t="shared" si="128"/>
        <v>135</v>
      </c>
      <c r="AR77" s="1">
        <f t="shared" si="128"/>
        <v>133</v>
      </c>
      <c r="AS77" s="1">
        <f t="shared" si="128"/>
        <v>129</v>
      </c>
      <c r="AT77" s="2">
        <f t="shared" si="160"/>
        <v>332</v>
      </c>
      <c r="AU77" s="2">
        <f t="shared" si="160"/>
        <v>264</v>
      </c>
      <c r="AV77" s="1">
        <f t="shared" si="129"/>
        <v>189</v>
      </c>
      <c r="AW77" s="1">
        <f t="shared" si="129"/>
        <v>166</v>
      </c>
      <c r="AX77" s="1">
        <f t="shared" si="129"/>
        <v>113</v>
      </c>
      <c r="AY77" s="1">
        <f t="shared" si="129"/>
        <v>107</v>
      </c>
      <c r="AZ77" s="2">
        <f t="shared" si="130"/>
        <v>302</v>
      </c>
      <c r="BA77" s="2">
        <f t="shared" si="130"/>
        <v>273</v>
      </c>
      <c r="BB77" s="1">
        <f t="shared" si="131"/>
        <v>388</v>
      </c>
      <c r="BC77" s="1">
        <f t="shared" si="131"/>
        <v>310</v>
      </c>
      <c r="BD77" s="1">
        <f t="shared" si="131"/>
        <v>260</v>
      </c>
      <c r="BE77" s="1">
        <f t="shared" si="131"/>
        <v>272</v>
      </c>
      <c r="BF77" s="1">
        <f t="shared" si="131"/>
        <v>418</v>
      </c>
      <c r="BG77" s="1">
        <f t="shared" si="131"/>
        <v>455</v>
      </c>
      <c r="BH77" s="1">
        <f t="shared" si="131"/>
        <v>393</v>
      </c>
      <c r="BI77" s="1">
        <f t="shared" si="131"/>
        <v>310</v>
      </c>
      <c r="BJ77" s="1">
        <f t="shared" si="131"/>
        <v>229</v>
      </c>
      <c r="BK77" s="1">
        <f t="shared" si="131"/>
        <v>257</v>
      </c>
      <c r="BL77" s="1">
        <f t="shared" si="131"/>
        <v>196</v>
      </c>
      <c r="BM77" s="1">
        <f t="shared" si="131"/>
        <v>212</v>
      </c>
      <c r="BN77" s="1">
        <f t="shared" si="131"/>
        <v>215</v>
      </c>
      <c r="BO77" s="1">
        <f t="shared" si="131"/>
        <v>206</v>
      </c>
      <c r="BP77" s="1">
        <f t="shared" si="131"/>
        <v>219</v>
      </c>
      <c r="BQ77" s="1">
        <f t="shared" si="131"/>
        <v>199</v>
      </c>
      <c r="BR77" s="2">
        <f t="shared" si="161"/>
        <v>2318</v>
      </c>
      <c r="BS77" s="2">
        <f t="shared" si="161"/>
        <v>2221</v>
      </c>
      <c r="BT77" s="2">
        <f t="shared" si="162"/>
        <v>4539</v>
      </c>
      <c r="BU77" s="2">
        <f t="shared" si="132"/>
        <v>4539</v>
      </c>
      <c r="BV77" s="1">
        <f t="shared" si="133"/>
        <v>200357</v>
      </c>
      <c r="BW77" s="1">
        <f t="shared" si="133"/>
        <v>11220</v>
      </c>
      <c r="BX77" s="1">
        <f t="shared" si="133"/>
        <v>10422</v>
      </c>
      <c r="BY77" s="1">
        <f t="shared" si="133"/>
        <v>1354</v>
      </c>
      <c r="BZ77" s="1">
        <f t="shared" si="133"/>
        <v>648</v>
      </c>
      <c r="CA77" s="1">
        <f t="shared" si="133"/>
        <v>517</v>
      </c>
      <c r="CB77" s="1">
        <f t="shared" si="133"/>
        <v>11</v>
      </c>
      <c r="CC77" s="1">
        <f t="shared" si="133"/>
        <v>131</v>
      </c>
      <c r="CD77" s="1">
        <f t="shared" si="133"/>
        <v>2</v>
      </c>
      <c r="CE77" s="1">
        <f t="shared" si="133"/>
        <v>34</v>
      </c>
      <c r="CF77" s="1">
        <f t="shared" si="133"/>
        <v>0</v>
      </c>
      <c r="CG77" s="2">
        <f t="shared" si="134"/>
        <v>682</v>
      </c>
      <c r="CH77" s="2">
        <f t="shared" si="134"/>
        <v>13</v>
      </c>
      <c r="CI77" s="1">
        <f t="shared" ref="CI77:CL77" si="166">SUM(CI9+CI26+CI43+CI60)</f>
        <v>435</v>
      </c>
      <c r="CJ77" s="1">
        <f t="shared" si="166"/>
        <v>0</v>
      </c>
      <c r="CK77" s="1">
        <f t="shared" si="166"/>
        <v>0</v>
      </c>
      <c r="CL77" s="1">
        <f t="shared" si="166"/>
        <v>0</v>
      </c>
      <c r="CM77" s="1">
        <f t="shared" si="136"/>
        <v>295</v>
      </c>
      <c r="CN77" s="1">
        <f t="shared" si="136"/>
        <v>982</v>
      </c>
      <c r="CO77" s="1">
        <f t="shared" si="136"/>
        <v>44</v>
      </c>
      <c r="CP77" s="1">
        <f t="shared" si="136"/>
        <v>106</v>
      </c>
      <c r="CQ77" s="178">
        <f t="shared" si="137"/>
        <v>0.67977214037854505</v>
      </c>
      <c r="CR77" s="179">
        <f t="shared" si="138"/>
        <v>101.56595509185321</v>
      </c>
      <c r="CS77" s="179">
        <f t="shared" si="139"/>
        <v>362.99832296214311</v>
      </c>
      <c r="CT77" s="178">
        <f t="shared" si="140"/>
        <v>0.39118705035971224</v>
      </c>
      <c r="CU77" s="178">
        <f t="shared" si="141"/>
        <v>8.2053439932674097E-2</v>
      </c>
      <c r="CV77" s="178">
        <f t="shared" si="142"/>
        <v>0.12991748224908847</v>
      </c>
      <c r="CW77" s="178">
        <f t="shared" si="143"/>
        <v>0.25710077845571216</v>
      </c>
      <c r="CX77" s="180">
        <f t="shared" si="144"/>
        <v>0.74289922154428778</v>
      </c>
      <c r="CY77" s="189">
        <f t="shared" si="164"/>
        <v>0.1427627230667548</v>
      </c>
      <c r="CZ77" s="189"/>
      <c r="DA77" s="192">
        <f t="shared" si="145"/>
        <v>4.0613026819923369E-2</v>
      </c>
      <c r="DB77" s="192">
        <f t="shared" si="146"/>
        <v>0.15049808429118774</v>
      </c>
      <c r="DC77" s="192">
        <f t="shared" si="147"/>
        <v>0.14348832316431728</v>
      </c>
      <c r="DD77" s="192">
        <f t="shared" si="148"/>
        <v>9.1521144540290339E-2</v>
      </c>
      <c r="DE77" s="197"/>
      <c r="DF77" s="143" t="s">
        <v>78</v>
      </c>
      <c r="DG77" s="2">
        <v>2434</v>
      </c>
      <c r="DH77" s="2">
        <v>2729</v>
      </c>
      <c r="DI77" s="2">
        <v>5163</v>
      </c>
    </row>
    <row r="78" spans="1:113" x14ac:dyDescent="0.25">
      <c r="A78" s="155" t="s">
        <v>80</v>
      </c>
      <c r="B78" s="220">
        <v>1408498</v>
      </c>
      <c r="C78" s="1">
        <f t="shared" si="149"/>
        <v>329</v>
      </c>
      <c r="D78" s="1">
        <f t="shared" si="149"/>
        <v>15</v>
      </c>
      <c r="E78" s="3">
        <f t="shared" si="150"/>
        <v>344</v>
      </c>
      <c r="F78" s="1">
        <f t="shared" si="151"/>
        <v>2</v>
      </c>
      <c r="G78" s="1">
        <f t="shared" si="151"/>
        <v>0</v>
      </c>
      <c r="H78" s="1">
        <f t="shared" si="151"/>
        <v>1</v>
      </c>
      <c r="I78" s="1">
        <f t="shared" si="151"/>
        <v>0</v>
      </c>
      <c r="J78" s="2">
        <f t="shared" si="152"/>
        <v>347</v>
      </c>
      <c r="K78" s="1">
        <f t="shared" si="121"/>
        <v>1856</v>
      </c>
      <c r="L78" s="1">
        <f t="shared" si="121"/>
        <v>0</v>
      </c>
      <c r="M78" s="2">
        <f t="shared" si="153"/>
        <v>1856</v>
      </c>
      <c r="N78" s="1">
        <f t="shared" si="122"/>
        <v>0</v>
      </c>
      <c r="O78" s="1">
        <f t="shared" si="122"/>
        <v>0</v>
      </c>
      <c r="P78" s="1">
        <f t="shared" si="122"/>
        <v>72</v>
      </c>
      <c r="Q78" s="1">
        <f t="shared" si="122"/>
        <v>4</v>
      </c>
      <c r="R78" s="2">
        <f t="shared" si="154"/>
        <v>1932</v>
      </c>
      <c r="S78" s="1">
        <f t="shared" si="123"/>
        <v>1</v>
      </c>
      <c r="T78" s="1">
        <f t="shared" si="123"/>
        <v>0</v>
      </c>
      <c r="U78" s="2">
        <f t="shared" si="155"/>
        <v>1</v>
      </c>
      <c r="V78" s="1">
        <f t="shared" si="124"/>
        <v>0</v>
      </c>
      <c r="W78" s="1">
        <f t="shared" si="124"/>
        <v>0</v>
      </c>
      <c r="X78" s="1">
        <f t="shared" si="124"/>
        <v>0</v>
      </c>
      <c r="Y78" s="1">
        <f t="shared" si="124"/>
        <v>0</v>
      </c>
      <c r="Z78" s="2">
        <f t="shared" si="156"/>
        <v>1</v>
      </c>
      <c r="AA78" s="1">
        <f t="shared" si="125"/>
        <v>622</v>
      </c>
      <c r="AB78" s="1">
        <f t="shared" si="125"/>
        <v>0</v>
      </c>
      <c r="AC78" s="2">
        <f t="shared" si="157"/>
        <v>622</v>
      </c>
      <c r="AD78" s="1">
        <f t="shared" si="126"/>
        <v>0</v>
      </c>
      <c r="AE78" s="1">
        <f t="shared" si="126"/>
        <v>0</v>
      </c>
      <c r="AF78" s="1">
        <f t="shared" si="126"/>
        <v>11</v>
      </c>
      <c r="AG78" s="1">
        <f t="shared" si="126"/>
        <v>5</v>
      </c>
      <c r="AH78" s="2">
        <f t="shared" si="158"/>
        <v>638</v>
      </c>
      <c r="AI78" s="2">
        <f t="shared" si="165"/>
        <v>2918</v>
      </c>
      <c r="AJ78" s="1">
        <f t="shared" si="127"/>
        <v>4</v>
      </c>
      <c r="AK78" s="1">
        <f t="shared" si="127"/>
        <v>0</v>
      </c>
      <c r="AL78" s="1">
        <f t="shared" si="127"/>
        <v>3</v>
      </c>
      <c r="AM78" s="1">
        <f t="shared" si="127"/>
        <v>11</v>
      </c>
      <c r="AN78" s="2">
        <f t="shared" si="159"/>
        <v>7</v>
      </c>
      <c r="AO78" s="2">
        <f t="shared" si="159"/>
        <v>11</v>
      </c>
      <c r="AP78" s="1">
        <f t="shared" si="128"/>
        <v>371</v>
      </c>
      <c r="AQ78" s="1">
        <f t="shared" si="128"/>
        <v>238</v>
      </c>
      <c r="AR78" s="1">
        <f t="shared" si="128"/>
        <v>141</v>
      </c>
      <c r="AS78" s="1">
        <f t="shared" si="128"/>
        <v>152</v>
      </c>
      <c r="AT78" s="2">
        <f t="shared" si="160"/>
        <v>512</v>
      </c>
      <c r="AU78" s="2">
        <f t="shared" si="160"/>
        <v>390</v>
      </c>
      <c r="AV78" s="1">
        <f t="shared" si="129"/>
        <v>73</v>
      </c>
      <c r="AW78" s="1">
        <f t="shared" si="129"/>
        <v>35</v>
      </c>
      <c r="AX78" s="1">
        <f t="shared" si="129"/>
        <v>46</v>
      </c>
      <c r="AY78" s="1">
        <f t="shared" si="129"/>
        <v>43</v>
      </c>
      <c r="AZ78" s="2">
        <f t="shared" si="130"/>
        <v>119</v>
      </c>
      <c r="BA78" s="2">
        <f t="shared" si="130"/>
        <v>78</v>
      </c>
      <c r="BB78" s="1">
        <f t="shared" si="131"/>
        <v>453</v>
      </c>
      <c r="BC78" s="1">
        <f t="shared" si="131"/>
        <v>273</v>
      </c>
      <c r="BD78" s="1">
        <f t="shared" si="131"/>
        <v>192</v>
      </c>
      <c r="BE78" s="1">
        <f t="shared" si="131"/>
        <v>212</v>
      </c>
      <c r="BF78" s="1">
        <f t="shared" si="131"/>
        <v>169</v>
      </c>
      <c r="BG78" s="1">
        <f t="shared" si="131"/>
        <v>312</v>
      </c>
      <c r="BH78" s="1">
        <f t="shared" si="131"/>
        <v>138</v>
      </c>
      <c r="BI78" s="1">
        <f t="shared" si="131"/>
        <v>287</v>
      </c>
      <c r="BJ78" s="1">
        <f t="shared" si="131"/>
        <v>77</v>
      </c>
      <c r="BK78" s="1">
        <f t="shared" si="131"/>
        <v>164</v>
      </c>
      <c r="BL78" s="1">
        <f t="shared" si="131"/>
        <v>56</v>
      </c>
      <c r="BM78" s="1">
        <f t="shared" si="131"/>
        <v>133</v>
      </c>
      <c r="BN78" s="1">
        <f t="shared" si="131"/>
        <v>75</v>
      </c>
      <c r="BO78" s="1">
        <f t="shared" si="131"/>
        <v>116</v>
      </c>
      <c r="BP78" s="1">
        <f t="shared" si="131"/>
        <v>103</v>
      </c>
      <c r="BQ78" s="1">
        <f t="shared" si="131"/>
        <v>63</v>
      </c>
      <c r="BR78" s="2">
        <f t="shared" si="161"/>
        <v>1263</v>
      </c>
      <c r="BS78" s="2">
        <f t="shared" si="161"/>
        <v>1560</v>
      </c>
      <c r="BT78" s="2">
        <f t="shared" si="162"/>
        <v>2823</v>
      </c>
      <c r="BU78" s="2">
        <f t="shared" si="132"/>
        <v>2823</v>
      </c>
      <c r="BV78" s="1">
        <f t="shared" si="133"/>
        <v>52617</v>
      </c>
      <c r="BW78" s="1">
        <f t="shared" si="133"/>
        <v>4557</v>
      </c>
      <c r="BX78" s="1">
        <f t="shared" si="133"/>
        <v>3912</v>
      </c>
      <c r="BY78" s="1">
        <f t="shared" si="133"/>
        <v>392</v>
      </c>
      <c r="BZ78" s="1">
        <f t="shared" si="133"/>
        <v>1984</v>
      </c>
      <c r="CA78" s="1">
        <f t="shared" si="133"/>
        <v>21</v>
      </c>
      <c r="CB78" s="1">
        <f t="shared" si="133"/>
        <v>0</v>
      </c>
      <c r="CC78" s="1">
        <f t="shared" si="133"/>
        <v>4</v>
      </c>
      <c r="CD78" s="1">
        <f t="shared" si="133"/>
        <v>0</v>
      </c>
      <c r="CE78" s="1">
        <f t="shared" si="133"/>
        <v>3</v>
      </c>
      <c r="CF78" s="1">
        <f t="shared" si="133"/>
        <v>0</v>
      </c>
      <c r="CG78" s="2">
        <f t="shared" si="134"/>
        <v>28</v>
      </c>
      <c r="CH78" s="2">
        <f t="shared" si="134"/>
        <v>0</v>
      </c>
      <c r="CI78" s="1">
        <f t="shared" ref="CI78:CL78" si="167">SUM(CI10+CI27+CI44+CI61)</f>
        <v>0</v>
      </c>
      <c r="CJ78" s="1">
        <f t="shared" si="167"/>
        <v>0</v>
      </c>
      <c r="CK78" s="1">
        <f t="shared" si="167"/>
        <v>0</v>
      </c>
      <c r="CL78" s="1">
        <f t="shared" si="167"/>
        <v>0</v>
      </c>
      <c r="CM78" s="1">
        <f t="shared" si="136"/>
        <v>841</v>
      </c>
      <c r="CN78" s="1">
        <f t="shared" si="136"/>
        <v>925</v>
      </c>
      <c r="CO78" s="1">
        <f t="shared" si="136"/>
        <v>28</v>
      </c>
      <c r="CP78" s="1">
        <f t="shared" si="136"/>
        <v>5</v>
      </c>
      <c r="CQ78" s="178">
        <f t="shared" si="137"/>
        <v>1.5013203721787562</v>
      </c>
      <c r="CR78" s="179">
        <f t="shared" si="138"/>
        <v>97.976709942080149</v>
      </c>
      <c r="CS78" s="179">
        <f t="shared" si="139"/>
        <v>801.70507874345583</v>
      </c>
      <c r="CT78" s="178">
        <f t="shared" si="140"/>
        <v>0.15225976305397104</v>
      </c>
      <c r="CU78" s="178">
        <f t="shared" si="141"/>
        <v>3.7697052775873888E-2</v>
      </c>
      <c r="CV78" s="178">
        <f t="shared" si="142"/>
        <v>0.10020449897750511</v>
      </c>
      <c r="CW78" s="178">
        <f t="shared" si="143"/>
        <v>0.38279643591501028</v>
      </c>
      <c r="CX78" s="180">
        <f t="shared" si="144"/>
        <v>0.61720356408498978</v>
      </c>
      <c r="CY78" s="189">
        <f t="shared" si="164"/>
        <v>0.70279844137442438</v>
      </c>
      <c r="CZ78" s="189"/>
      <c r="DA78" s="192">
        <f t="shared" si="145"/>
        <v>7.2046109510086453E-3</v>
      </c>
      <c r="DB78" s="192">
        <f t="shared" si="146"/>
        <v>0.5331412103746398</v>
      </c>
      <c r="DC78" s="192">
        <f t="shared" si="147"/>
        <v>9.5956134338588076E-3</v>
      </c>
      <c r="DD78" s="192">
        <f t="shared" si="148"/>
        <v>0</v>
      </c>
      <c r="DE78" s="197"/>
      <c r="DF78" s="143" t="s">
        <v>79</v>
      </c>
      <c r="DG78" s="2">
        <v>1172</v>
      </c>
      <c r="DH78" s="2">
        <v>1135</v>
      </c>
      <c r="DI78" s="2">
        <v>2307</v>
      </c>
    </row>
    <row r="79" spans="1:113" x14ac:dyDescent="0.25">
      <c r="A79" s="155" t="s">
        <v>81</v>
      </c>
      <c r="B79" s="220">
        <v>24742591.779070653</v>
      </c>
      <c r="C79" s="1">
        <f t="shared" si="149"/>
        <v>12418</v>
      </c>
      <c r="D79" s="1">
        <f t="shared" si="149"/>
        <v>1210</v>
      </c>
      <c r="E79" s="3">
        <f t="shared" si="150"/>
        <v>13628</v>
      </c>
      <c r="F79" s="1">
        <f t="shared" si="151"/>
        <v>137</v>
      </c>
      <c r="G79" s="1">
        <f t="shared" si="151"/>
        <v>36</v>
      </c>
      <c r="H79" s="1">
        <f t="shared" si="151"/>
        <v>27</v>
      </c>
      <c r="I79" s="1">
        <f t="shared" si="151"/>
        <v>6</v>
      </c>
      <c r="J79" s="2">
        <f t="shared" si="152"/>
        <v>13834</v>
      </c>
      <c r="K79" s="1">
        <f t="shared" si="121"/>
        <v>13662</v>
      </c>
      <c r="L79" s="1">
        <f t="shared" si="121"/>
        <v>163</v>
      </c>
      <c r="M79" s="2">
        <f t="shared" si="153"/>
        <v>13825</v>
      </c>
      <c r="N79" s="1">
        <f t="shared" si="122"/>
        <v>5</v>
      </c>
      <c r="O79" s="1">
        <f t="shared" si="122"/>
        <v>4</v>
      </c>
      <c r="P79" s="1">
        <f t="shared" si="122"/>
        <v>14</v>
      </c>
      <c r="Q79" s="1">
        <f t="shared" si="122"/>
        <v>0</v>
      </c>
      <c r="R79" s="2">
        <f t="shared" si="154"/>
        <v>13848</v>
      </c>
      <c r="S79" s="1">
        <f t="shared" si="123"/>
        <v>607</v>
      </c>
      <c r="T79" s="1">
        <f t="shared" si="123"/>
        <v>6</v>
      </c>
      <c r="U79" s="2">
        <f t="shared" si="155"/>
        <v>613</v>
      </c>
      <c r="V79" s="1">
        <f t="shared" si="124"/>
        <v>1</v>
      </c>
      <c r="W79" s="1">
        <f t="shared" si="124"/>
        <v>0</v>
      </c>
      <c r="X79" s="1">
        <f t="shared" si="124"/>
        <v>2</v>
      </c>
      <c r="Y79" s="1">
        <f t="shared" si="124"/>
        <v>0</v>
      </c>
      <c r="Z79" s="2">
        <f t="shared" si="156"/>
        <v>616</v>
      </c>
      <c r="AA79" s="1">
        <f t="shared" si="125"/>
        <v>15144</v>
      </c>
      <c r="AB79" s="1">
        <f t="shared" si="125"/>
        <v>134</v>
      </c>
      <c r="AC79" s="2">
        <f t="shared" si="157"/>
        <v>15278</v>
      </c>
      <c r="AD79" s="1">
        <f t="shared" si="126"/>
        <v>4</v>
      </c>
      <c r="AE79" s="1">
        <f t="shared" si="126"/>
        <v>7</v>
      </c>
      <c r="AF79" s="1">
        <f t="shared" si="126"/>
        <v>9</v>
      </c>
      <c r="AG79" s="1">
        <f t="shared" si="126"/>
        <v>2</v>
      </c>
      <c r="AH79" s="2">
        <f t="shared" si="158"/>
        <v>15300</v>
      </c>
      <c r="AI79" s="2">
        <f>SUM(J79,R79,Z79,AH79)</f>
        <v>43598</v>
      </c>
      <c r="AJ79" s="1">
        <f t="shared" si="127"/>
        <v>110</v>
      </c>
      <c r="AK79" s="1">
        <f t="shared" si="127"/>
        <v>71</v>
      </c>
      <c r="AL79" s="1">
        <f t="shared" si="127"/>
        <v>209</v>
      </c>
      <c r="AM79" s="1">
        <f t="shared" si="127"/>
        <v>417</v>
      </c>
      <c r="AN79" s="2">
        <f t="shared" si="159"/>
        <v>319</v>
      </c>
      <c r="AO79" s="2">
        <f t="shared" si="159"/>
        <v>488</v>
      </c>
      <c r="AP79" s="1">
        <f t="shared" si="128"/>
        <v>1339</v>
      </c>
      <c r="AQ79" s="1">
        <f t="shared" si="128"/>
        <v>902</v>
      </c>
      <c r="AR79" s="1">
        <f t="shared" si="128"/>
        <v>1222</v>
      </c>
      <c r="AS79" s="1">
        <f t="shared" si="128"/>
        <v>1277</v>
      </c>
      <c r="AT79" s="2">
        <f t="shared" si="160"/>
        <v>2561</v>
      </c>
      <c r="AU79" s="2">
        <f t="shared" si="160"/>
        <v>2179</v>
      </c>
      <c r="AV79" s="1">
        <f t="shared" si="129"/>
        <v>1764</v>
      </c>
      <c r="AW79" s="1">
        <f t="shared" si="129"/>
        <v>1229</v>
      </c>
      <c r="AX79" s="1">
        <f t="shared" si="129"/>
        <v>1334</v>
      </c>
      <c r="AY79" s="1">
        <f t="shared" si="129"/>
        <v>1178</v>
      </c>
      <c r="AZ79" s="2">
        <f t="shared" si="130"/>
        <v>3098</v>
      </c>
      <c r="BA79" s="2">
        <f t="shared" si="130"/>
        <v>2407</v>
      </c>
      <c r="BB79" s="1">
        <f t="shared" si="131"/>
        <v>4074</v>
      </c>
      <c r="BC79" s="1">
        <f t="shared" si="131"/>
        <v>2704</v>
      </c>
      <c r="BD79" s="1">
        <f t="shared" si="131"/>
        <v>3435</v>
      </c>
      <c r="BE79" s="1">
        <f t="shared" si="131"/>
        <v>3535</v>
      </c>
      <c r="BF79" s="1">
        <f t="shared" si="131"/>
        <v>3790</v>
      </c>
      <c r="BG79" s="1">
        <f t="shared" si="131"/>
        <v>4716</v>
      </c>
      <c r="BH79" s="1">
        <f t="shared" si="131"/>
        <v>2605</v>
      </c>
      <c r="BI79" s="1">
        <f t="shared" si="131"/>
        <v>2890</v>
      </c>
      <c r="BJ79" s="1">
        <f t="shared" si="131"/>
        <v>1838</v>
      </c>
      <c r="BK79" s="1">
        <f t="shared" si="131"/>
        <v>2058</v>
      </c>
      <c r="BL79" s="1">
        <f t="shared" si="131"/>
        <v>1815</v>
      </c>
      <c r="BM79" s="1">
        <f t="shared" si="131"/>
        <v>1942</v>
      </c>
      <c r="BN79" s="1">
        <f t="shared" si="131"/>
        <v>2051</v>
      </c>
      <c r="BO79" s="1">
        <f t="shared" si="131"/>
        <v>1921</v>
      </c>
      <c r="BP79" s="1">
        <f t="shared" si="131"/>
        <v>2363</v>
      </c>
      <c r="BQ79" s="1">
        <f t="shared" si="131"/>
        <v>1607</v>
      </c>
      <c r="BR79" s="2">
        <f t="shared" si="161"/>
        <v>21971</v>
      </c>
      <c r="BS79" s="2">
        <f t="shared" si="161"/>
        <v>21373</v>
      </c>
      <c r="BT79" s="2">
        <f t="shared" si="162"/>
        <v>43344</v>
      </c>
      <c r="BU79" s="2">
        <f t="shared" si="132"/>
        <v>43344</v>
      </c>
      <c r="BV79" s="1">
        <f t="shared" si="133"/>
        <v>6580941</v>
      </c>
      <c r="BW79" s="1">
        <f t="shared" si="133"/>
        <v>85276</v>
      </c>
      <c r="BX79" s="1">
        <f t="shared" si="133"/>
        <v>73844</v>
      </c>
      <c r="BY79" s="1">
        <f t="shared" si="133"/>
        <v>10944</v>
      </c>
      <c r="BZ79" s="1" t="e">
        <f>SUM(BZ11,BZ28,BZ45,#REF!)</f>
        <v>#REF!</v>
      </c>
      <c r="CA79" s="1">
        <f t="shared" ref="CA79:CF79" si="168">SUM(CA11,CA28,CA45,BZ62)</f>
        <v>3991</v>
      </c>
      <c r="CB79" s="1">
        <f t="shared" si="168"/>
        <v>1430</v>
      </c>
      <c r="CC79" s="1">
        <f t="shared" si="168"/>
        <v>253</v>
      </c>
      <c r="CD79" s="1">
        <f t="shared" si="168"/>
        <v>112</v>
      </c>
      <c r="CE79" s="1">
        <f t="shared" si="168"/>
        <v>231</v>
      </c>
      <c r="CF79" s="1">
        <f t="shared" si="168"/>
        <v>138</v>
      </c>
      <c r="CG79" s="2">
        <f t="shared" si="134"/>
        <v>4475</v>
      </c>
      <c r="CH79" s="2">
        <f t="shared" si="134"/>
        <v>1680</v>
      </c>
      <c r="CI79" s="1">
        <f t="shared" ref="CI79:CL79" si="169">SUM(CI11+CI28+CI45+CI62)</f>
        <v>1395</v>
      </c>
      <c r="CJ79" s="1">
        <f t="shared" si="169"/>
        <v>4</v>
      </c>
      <c r="CK79" s="1">
        <f t="shared" si="169"/>
        <v>3</v>
      </c>
      <c r="CL79" s="1">
        <f t="shared" si="169"/>
        <v>0</v>
      </c>
      <c r="CM79" s="1">
        <f t="shared" ref="CM79:CP79" si="170">SUM(CM11,CM28,CM45,CL62)</f>
        <v>2200</v>
      </c>
      <c r="CN79" s="1">
        <f t="shared" si="170"/>
        <v>5615</v>
      </c>
      <c r="CO79" s="1">
        <f t="shared" si="170"/>
        <v>1353</v>
      </c>
      <c r="CP79" s="1">
        <f t="shared" si="170"/>
        <v>56</v>
      </c>
      <c r="CQ79" s="178">
        <f t="shared" si="137"/>
        <v>1.3122075496472736</v>
      </c>
      <c r="CR79" s="179">
        <f t="shared" si="138"/>
        <v>230.22648762360012</v>
      </c>
      <c r="CS79" s="179">
        <f t="shared" si="139"/>
        <v>700.71883151164411</v>
      </c>
      <c r="CT79" s="178">
        <f t="shared" si="140"/>
        <v>0.49974712809768079</v>
      </c>
      <c r="CU79" s="178">
        <f t="shared" si="141"/>
        <v>4.0529382081746869E-2</v>
      </c>
      <c r="CV79" s="178">
        <f t="shared" si="142"/>
        <v>0.14820432262607661</v>
      </c>
      <c r="CW79" s="178">
        <f t="shared" si="143"/>
        <v>0.25349786687462728</v>
      </c>
      <c r="CX79" s="180">
        <f t="shared" si="144"/>
        <v>0.74650213312537272</v>
      </c>
      <c r="CY79" s="189" t="e">
        <f t="shared" si="164"/>
        <v>#REF!</v>
      </c>
      <c r="CZ79" s="189"/>
      <c r="DA79" s="192">
        <f t="shared" si="145"/>
        <v>2.0239988434292322E-3</v>
      </c>
      <c r="DB79" s="192">
        <f t="shared" si="146"/>
        <v>8.1176810756108136E-2</v>
      </c>
      <c r="DC79" s="192">
        <f t="shared" si="147"/>
        <v>0.10264232304234139</v>
      </c>
      <c r="DD79" s="192">
        <f t="shared" si="148"/>
        <v>3.1996880590852789E-2</v>
      </c>
      <c r="DE79" s="197"/>
      <c r="DF79" s="143" t="s">
        <v>80</v>
      </c>
      <c r="DG79" s="2">
        <v>653</v>
      </c>
      <c r="DH79" s="2">
        <v>855</v>
      </c>
      <c r="DI79" s="2">
        <v>1508</v>
      </c>
    </row>
    <row r="80" spans="1:113" x14ac:dyDescent="0.25">
      <c r="A80" s="155" t="s">
        <v>82</v>
      </c>
      <c r="B80" s="220">
        <v>110012441.90030961</v>
      </c>
      <c r="C80" s="1">
        <f t="shared" si="149"/>
        <v>78214</v>
      </c>
      <c r="D80" s="1">
        <f t="shared" si="149"/>
        <v>6362</v>
      </c>
      <c r="E80" s="3">
        <f t="shared" si="150"/>
        <v>84576</v>
      </c>
      <c r="F80" s="1">
        <f t="shared" si="151"/>
        <v>478</v>
      </c>
      <c r="G80" s="1">
        <f t="shared" si="151"/>
        <v>628</v>
      </c>
      <c r="H80" s="1">
        <f t="shared" si="151"/>
        <v>526</v>
      </c>
      <c r="I80" s="1">
        <f t="shared" si="151"/>
        <v>140</v>
      </c>
      <c r="J80" s="2">
        <f t="shared" si="152"/>
        <v>86348</v>
      </c>
      <c r="K80" s="1">
        <f t="shared" si="121"/>
        <v>95449</v>
      </c>
      <c r="L80" s="1">
        <f t="shared" si="121"/>
        <v>2724</v>
      </c>
      <c r="M80" s="2">
        <f t="shared" si="153"/>
        <v>98173</v>
      </c>
      <c r="N80" s="1">
        <f t="shared" si="122"/>
        <v>83</v>
      </c>
      <c r="O80" s="1">
        <f t="shared" si="122"/>
        <v>207</v>
      </c>
      <c r="P80" s="1">
        <f t="shared" si="122"/>
        <v>433</v>
      </c>
      <c r="Q80" s="1">
        <f t="shared" si="122"/>
        <v>133</v>
      </c>
      <c r="R80" s="2">
        <f t="shared" si="154"/>
        <v>99029</v>
      </c>
      <c r="S80" s="1">
        <f t="shared" si="123"/>
        <v>3225</v>
      </c>
      <c r="T80" s="1">
        <f t="shared" si="123"/>
        <v>69</v>
      </c>
      <c r="U80" s="2">
        <f t="shared" si="155"/>
        <v>3294</v>
      </c>
      <c r="V80" s="1">
        <f t="shared" si="124"/>
        <v>24</v>
      </c>
      <c r="W80" s="1">
        <f t="shared" si="124"/>
        <v>8</v>
      </c>
      <c r="X80" s="1">
        <f t="shared" si="124"/>
        <v>7</v>
      </c>
      <c r="Y80" s="1">
        <f t="shared" si="124"/>
        <v>5</v>
      </c>
      <c r="Z80" s="2">
        <f t="shared" si="156"/>
        <v>3338</v>
      </c>
      <c r="AA80" s="1">
        <f t="shared" si="125"/>
        <v>30965</v>
      </c>
      <c r="AB80" s="1">
        <f t="shared" si="125"/>
        <v>656</v>
      </c>
      <c r="AC80" s="2">
        <f t="shared" si="157"/>
        <v>31621</v>
      </c>
      <c r="AD80" s="1">
        <f t="shared" si="126"/>
        <v>27</v>
      </c>
      <c r="AE80" s="1">
        <f t="shared" si="126"/>
        <v>90</v>
      </c>
      <c r="AF80" s="1">
        <f t="shared" si="126"/>
        <v>277</v>
      </c>
      <c r="AG80" s="1">
        <f t="shared" si="126"/>
        <v>45</v>
      </c>
      <c r="AH80" s="2">
        <f t="shared" si="158"/>
        <v>32060</v>
      </c>
      <c r="AI80" s="2">
        <f t="shared" si="165"/>
        <v>220775</v>
      </c>
      <c r="AJ80" s="1">
        <f t="shared" si="127"/>
        <v>136</v>
      </c>
      <c r="AK80" s="1">
        <f t="shared" si="127"/>
        <v>132</v>
      </c>
      <c r="AL80" s="1">
        <f t="shared" si="127"/>
        <v>847</v>
      </c>
      <c r="AM80" s="1">
        <f t="shared" si="127"/>
        <v>1442</v>
      </c>
      <c r="AN80" s="2">
        <f t="shared" si="159"/>
        <v>983</v>
      </c>
      <c r="AO80" s="2">
        <f t="shared" si="159"/>
        <v>1574</v>
      </c>
      <c r="AP80" s="1">
        <f t="shared" si="128"/>
        <v>1252</v>
      </c>
      <c r="AQ80" s="1">
        <f t="shared" si="128"/>
        <v>993</v>
      </c>
      <c r="AR80" s="1">
        <f t="shared" si="128"/>
        <v>2964</v>
      </c>
      <c r="AS80" s="1">
        <f t="shared" si="128"/>
        <v>3801</v>
      </c>
      <c r="AT80" s="2">
        <f t="shared" si="160"/>
        <v>4216</v>
      </c>
      <c r="AU80" s="2">
        <f t="shared" si="160"/>
        <v>4794</v>
      </c>
      <c r="AV80" s="1">
        <f t="shared" si="129"/>
        <v>443</v>
      </c>
      <c r="AW80" s="1">
        <f t="shared" si="129"/>
        <v>432</v>
      </c>
      <c r="AX80" s="1">
        <f t="shared" si="129"/>
        <v>1542</v>
      </c>
      <c r="AY80" s="1">
        <f t="shared" si="129"/>
        <v>2078</v>
      </c>
      <c r="AZ80" s="2">
        <f t="shared" si="130"/>
        <v>1985</v>
      </c>
      <c r="BA80" s="2">
        <f t="shared" si="130"/>
        <v>2510</v>
      </c>
      <c r="BB80" s="1">
        <f t="shared" si="131"/>
        <v>1831</v>
      </c>
      <c r="BC80" s="1">
        <f t="shared" si="131"/>
        <v>1557</v>
      </c>
      <c r="BD80" s="1">
        <f t="shared" si="131"/>
        <v>5353</v>
      </c>
      <c r="BE80" s="1">
        <f t="shared" si="131"/>
        <v>7321</v>
      </c>
      <c r="BF80" s="1">
        <f t="shared" si="131"/>
        <v>18900</v>
      </c>
      <c r="BG80" s="1">
        <f t="shared" si="131"/>
        <v>22653</v>
      </c>
      <c r="BH80" s="1">
        <f t="shared" si="131"/>
        <v>18383</v>
      </c>
      <c r="BI80" s="1">
        <f t="shared" si="131"/>
        <v>19140</v>
      </c>
      <c r="BJ80" s="1">
        <f t="shared" si="131"/>
        <v>17564</v>
      </c>
      <c r="BK80" s="1">
        <f t="shared" si="131"/>
        <v>16643</v>
      </c>
      <c r="BL80" s="1">
        <f t="shared" si="131"/>
        <v>18348</v>
      </c>
      <c r="BM80" s="1">
        <f t="shared" si="131"/>
        <v>15350</v>
      </c>
      <c r="BN80" s="1">
        <f t="shared" si="131"/>
        <v>16289</v>
      </c>
      <c r="BO80" s="1">
        <f t="shared" si="131"/>
        <v>12316</v>
      </c>
      <c r="BP80" s="1">
        <f t="shared" si="131"/>
        <v>15793</v>
      </c>
      <c r="BQ80" s="1">
        <f t="shared" si="131"/>
        <v>10223</v>
      </c>
      <c r="BR80" s="2">
        <f t="shared" si="161"/>
        <v>112461</v>
      </c>
      <c r="BS80" s="2">
        <f t="shared" si="161"/>
        <v>105203</v>
      </c>
      <c r="BT80" s="2">
        <f t="shared" si="162"/>
        <v>217664</v>
      </c>
      <c r="BU80" s="2">
        <f t="shared" si="132"/>
        <v>217664</v>
      </c>
      <c r="BV80" s="1">
        <f t="shared" si="133"/>
        <v>46112767</v>
      </c>
      <c r="BW80" s="1">
        <f t="shared" si="133"/>
        <v>831326</v>
      </c>
      <c r="BX80" s="1">
        <f t="shared" si="133"/>
        <v>755041</v>
      </c>
      <c r="BY80" s="1">
        <f t="shared" si="133"/>
        <v>87516</v>
      </c>
      <c r="BZ80" s="1">
        <f t="shared" si="133"/>
        <v>55966</v>
      </c>
      <c r="CA80" s="1">
        <f t="shared" si="133"/>
        <v>31787</v>
      </c>
      <c r="CB80" s="1">
        <f t="shared" si="133"/>
        <v>535</v>
      </c>
      <c r="CC80" s="1">
        <f t="shared" si="133"/>
        <v>4794</v>
      </c>
      <c r="CD80" s="1">
        <f t="shared" si="133"/>
        <v>295</v>
      </c>
      <c r="CE80" s="1">
        <f t="shared" si="133"/>
        <v>1599</v>
      </c>
      <c r="CF80" s="1">
        <f t="shared" si="133"/>
        <v>128</v>
      </c>
      <c r="CG80" s="2">
        <f t="shared" si="134"/>
        <v>38180</v>
      </c>
      <c r="CH80" s="2">
        <f t="shared" si="134"/>
        <v>958</v>
      </c>
      <c r="CI80" s="1">
        <f t="shared" ref="CI80:CL80" si="171">SUM(CI12+CI29+CI46+CI63)</f>
        <v>59883</v>
      </c>
      <c r="CJ80" s="1">
        <f t="shared" si="171"/>
        <v>409</v>
      </c>
      <c r="CK80" s="1">
        <f t="shared" si="171"/>
        <v>198</v>
      </c>
      <c r="CL80" s="1">
        <f t="shared" si="171"/>
        <v>265</v>
      </c>
      <c r="CM80" s="1">
        <f t="shared" si="136"/>
        <v>100061</v>
      </c>
      <c r="CN80" s="1">
        <f t="shared" si="136"/>
        <v>128409</v>
      </c>
      <c r="CO80" s="1">
        <f t="shared" si="136"/>
        <v>1860</v>
      </c>
      <c r="CP80" s="1">
        <f t="shared" si="136"/>
        <v>1468</v>
      </c>
      <c r="CQ80" s="178">
        <f t="shared" si="137"/>
        <v>1.4820523200848563</v>
      </c>
      <c r="CR80" s="179">
        <f t="shared" si="138"/>
        <v>319.49113566491138</v>
      </c>
      <c r="CS80" s="179">
        <f t="shared" si="139"/>
        <v>791.41593892531318</v>
      </c>
      <c r="CT80" s="178">
        <f t="shared" si="140"/>
        <v>0.46579672774939718</v>
      </c>
      <c r="CU80" s="178">
        <f t="shared" si="141"/>
        <v>5.8530177782810555E-2</v>
      </c>
      <c r="CV80" s="178">
        <f t="shared" si="142"/>
        <v>0.1159089373954527</v>
      </c>
      <c r="CW80" s="178">
        <f t="shared" si="143"/>
        <v>7.2752802627109051E-2</v>
      </c>
      <c r="CX80" s="180">
        <f t="shared" si="144"/>
        <v>0.92724719737289096</v>
      </c>
      <c r="CY80" s="189">
        <f t="shared" si="164"/>
        <v>0.25712106733313733</v>
      </c>
      <c r="CZ80" s="189"/>
      <c r="DA80" s="192">
        <f t="shared" si="145"/>
        <v>8.5004864038541721E-3</v>
      </c>
      <c r="DB80" s="192">
        <f t="shared" si="146"/>
        <v>0.29742205957289108</v>
      </c>
      <c r="DC80" s="192">
        <f t="shared" si="147"/>
        <v>0.17293624731061036</v>
      </c>
      <c r="DD80" s="192">
        <f t="shared" si="148"/>
        <v>0.27123995017551805</v>
      </c>
      <c r="DE80" s="197"/>
      <c r="DF80" s="143" t="s">
        <v>81</v>
      </c>
      <c r="DG80" s="2">
        <v>10827</v>
      </c>
      <c r="DH80" s="2">
        <v>10809</v>
      </c>
      <c r="DI80" s="2">
        <v>21636</v>
      </c>
    </row>
    <row r="81" spans="1:113" x14ac:dyDescent="0.25">
      <c r="A81" s="155" t="s">
        <v>77</v>
      </c>
      <c r="B81" s="8">
        <v>46757728</v>
      </c>
      <c r="C81" s="1">
        <f t="shared" si="149"/>
        <v>29887</v>
      </c>
      <c r="D81" s="1">
        <f t="shared" si="149"/>
        <v>2488</v>
      </c>
      <c r="E81" s="3">
        <f t="shared" si="150"/>
        <v>32375</v>
      </c>
      <c r="F81" s="1">
        <f t="shared" si="151"/>
        <v>545</v>
      </c>
      <c r="G81" s="1">
        <f t="shared" si="151"/>
        <v>366</v>
      </c>
      <c r="H81" s="1">
        <f t="shared" si="151"/>
        <v>2338</v>
      </c>
      <c r="I81" s="1">
        <f t="shared" si="151"/>
        <v>44</v>
      </c>
      <c r="J81" s="2">
        <f t="shared" si="152"/>
        <v>35668</v>
      </c>
      <c r="K81" s="1">
        <f t="shared" si="121"/>
        <v>28350</v>
      </c>
      <c r="L81" s="1">
        <f t="shared" si="121"/>
        <v>496</v>
      </c>
      <c r="M81" s="2">
        <f t="shared" si="153"/>
        <v>28846</v>
      </c>
      <c r="N81" s="1">
        <f t="shared" si="122"/>
        <v>1</v>
      </c>
      <c r="O81" s="1">
        <f t="shared" si="122"/>
        <v>107</v>
      </c>
      <c r="P81" s="1">
        <f t="shared" si="122"/>
        <v>1566</v>
      </c>
      <c r="Q81" s="1">
        <f t="shared" si="122"/>
        <v>27</v>
      </c>
      <c r="R81" s="2">
        <f t="shared" si="154"/>
        <v>30547</v>
      </c>
      <c r="S81" s="1">
        <f t="shared" si="123"/>
        <v>458</v>
      </c>
      <c r="T81" s="1">
        <f t="shared" si="123"/>
        <v>44</v>
      </c>
      <c r="U81" s="2">
        <f t="shared" si="155"/>
        <v>502</v>
      </c>
      <c r="V81" s="1">
        <f t="shared" si="124"/>
        <v>2</v>
      </c>
      <c r="W81" s="1">
        <f t="shared" si="124"/>
        <v>0</v>
      </c>
      <c r="X81" s="1">
        <f t="shared" si="124"/>
        <v>37</v>
      </c>
      <c r="Y81" s="1">
        <f t="shared" si="124"/>
        <v>0</v>
      </c>
      <c r="Z81" s="2">
        <f t="shared" si="156"/>
        <v>541</v>
      </c>
      <c r="AA81" s="1">
        <f t="shared" si="125"/>
        <v>12544</v>
      </c>
      <c r="AB81" s="1">
        <f t="shared" si="125"/>
        <v>257</v>
      </c>
      <c r="AC81" s="2">
        <f t="shared" si="157"/>
        <v>12801</v>
      </c>
      <c r="AD81" s="1">
        <f t="shared" si="126"/>
        <v>12</v>
      </c>
      <c r="AE81" s="1">
        <f t="shared" si="126"/>
        <v>38</v>
      </c>
      <c r="AF81" s="1">
        <f t="shared" si="126"/>
        <v>444</v>
      </c>
      <c r="AG81" s="1">
        <f t="shared" si="126"/>
        <v>10</v>
      </c>
      <c r="AH81" s="2">
        <f t="shared" si="158"/>
        <v>13305</v>
      </c>
      <c r="AI81" s="2">
        <f t="shared" si="165"/>
        <v>80061</v>
      </c>
      <c r="AJ81" s="1">
        <f t="shared" si="127"/>
        <v>38</v>
      </c>
      <c r="AK81" s="1">
        <f t="shared" si="127"/>
        <v>27</v>
      </c>
      <c r="AL81" s="1">
        <f t="shared" si="127"/>
        <v>248</v>
      </c>
      <c r="AM81" s="1">
        <f t="shared" si="127"/>
        <v>550</v>
      </c>
      <c r="AN81" s="2">
        <f t="shared" si="159"/>
        <v>286</v>
      </c>
      <c r="AO81" s="2">
        <f t="shared" si="159"/>
        <v>577</v>
      </c>
      <c r="AP81" s="1">
        <f t="shared" si="128"/>
        <v>3345</v>
      </c>
      <c r="AQ81" s="1">
        <f t="shared" si="128"/>
        <v>2696</v>
      </c>
      <c r="AR81" s="1">
        <f t="shared" si="128"/>
        <v>1903</v>
      </c>
      <c r="AS81" s="1">
        <f t="shared" si="128"/>
        <v>2171</v>
      </c>
      <c r="AT81" s="2">
        <f t="shared" si="160"/>
        <v>5248</v>
      </c>
      <c r="AU81" s="2">
        <f t="shared" si="160"/>
        <v>4867</v>
      </c>
      <c r="AV81" s="1">
        <f t="shared" si="129"/>
        <v>301</v>
      </c>
      <c r="AW81" s="1">
        <f t="shared" si="129"/>
        <v>283</v>
      </c>
      <c r="AX81" s="1">
        <f t="shared" si="129"/>
        <v>810</v>
      </c>
      <c r="AY81" s="1">
        <f t="shared" si="129"/>
        <v>988</v>
      </c>
      <c r="AZ81" s="2">
        <f t="shared" si="130"/>
        <v>1111</v>
      </c>
      <c r="BA81" s="2">
        <f t="shared" si="130"/>
        <v>1271</v>
      </c>
      <c r="BB81" s="1">
        <f t="shared" si="131"/>
        <v>3671</v>
      </c>
      <c r="BC81" s="1">
        <f t="shared" si="131"/>
        <v>2999</v>
      </c>
      <c r="BD81" s="1">
        <f t="shared" si="131"/>
        <v>2962</v>
      </c>
      <c r="BE81" s="1">
        <f t="shared" si="131"/>
        <v>3720</v>
      </c>
      <c r="BF81" s="1">
        <f t="shared" si="131"/>
        <v>7207</v>
      </c>
      <c r="BG81" s="1">
        <f t="shared" si="131"/>
        <v>8715</v>
      </c>
      <c r="BH81" s="1">
        <f t="shared" si="131"/>
        <v>6205</v>
      </c>
      <c r="BI81" s="1">
        <f t="shared" si="131"/>
        <v>6254</v>
      </c>
      <c r="BJ81" s="1">
        <f t="shared" si="131"/>
        <v>5150</v>
      </c>
      <c r="BK81" s="1">
        <f t="shared" si="131"/>
        <v>4521</v>
      </c>
      <c r="BL81" s="1">
        <f t="shared" si="131"/>
        <v>5701</v>
      </c>
      <c r="BM81" s="1">
        <f t="shared" si="131"/>
        <v>3639</v>
      </c>
      <c r="BN81" s="1">
        <f t="shared" si="131"/>
        <v>4883</v>
      </c>
      <c r="BO81" s="1">
        <f t="shared" si="131"/>
        <v>2860</v>
      </c>
      <c r="BP81" s="1">
        <f t="shared" si="131"/>
        <v>3935</v>
      </c>
      <c r="BQ81" s="1">
        <f t="shared" si="131"/>
        <v>2102</v>
      </c>
      <c r="BR81" s="2">
        <f t="shared" si="161"/>
        <v>39714</v>
      </c>
      <c r="BS81" s="2">
        <f t="shared" si="161"/>
        <v>34810</v>
      </c>
      <c r="BT81" s="2">
        <f t="shared" si="162"/>
        <v>74524</v>
      </c>
      <c r="BU81" s="2">
        <f t="shared" si="132"/>
        <v>74524</v>
      </c>
      <c r="BV81" s="1">
        <f t="shared" si="133"/>
        <v>25404455</v>
      </c>
      <c r="BW81" s="1">
        <f t="shared" si="133"/>
        <v>414939</v>
      </c>
      <c r="BX81" s="1">
        <f t="shared" si="133"/>
        <v>355195</v>
      </c>
      <c r="BY81" s="1">
        <f t="shared" si="133"/>
        <v>37132</v>
      </c>
      <c r="BZ81" s="1">
        <f t="shared" si="133"/>
        <v>30745</v>
      </c>
      <c r="CA81" s="1">
        <f t="shared" si="133"/>
        <v>21024</v>
      </c>
      <c r="CB81" s="1">
        <f t="shared" si="133"/>
        <v>635</v>
      </c>
      <c r="CC81" s="1">
        <f t="shared" si="133"/>
        <v>2106</v>
      </c>
      <c r="CD81" s="1">
        <f t="shared" si="133"/>
        <v>149</v>
      </c>
      <c r="CE81" s="1">
        <f t="shared" si="133"/>
        <v>3112</v>
      </c>
      <c r="CF81" s="1">
        <f t="shared" si="133"/>
        <v>308</v>
      </c>
      <c r="CG81" s="2">
        <f t="shared" si="134"/>
        <v>26242</v>
      </c>
      <c r="CH81" s="2">
        <f t="shared" si="134"/>
        <v>1092</v>
      </c>
      <c r="CI81" s="1">
        <f t="shared" ref="CI81:CL81" si="172">SUM(CI13+CI30+CI47+CI64)</f>
        <v>11232</v>
      </c>
      <c r="CJ81" s="1">
        <f t="shared" si="172"/>
        <v>141</v>
      </c>
      <c r="CK81" s="1">
        <f t="shared" si="172"/>
        <v>141</v>
      </c>
      <c r="CL81" s="1">
        <f t="shared" si="172"/>
        <v>387</v>
      </c>
      <c r="CM81" s="1">
        <f t="shared" si="136"/>
        <v>21582</v>
      </c>
      <c r="CN81" s="1">
        <f t="shared" si="136"/>
        <v>27870</v>
      </c>
      <c r="CO81" s="1">
        <f t="shared" si="136"/>
        <v>1107</v>
      </c>
      <c r="CP81" s="1">
        <f t="shared" si="136"/>
        <v>4398</v>
      </c>
      <c r="CQ81" s="178">
        <f t="shared" si="137"/>
        <v>1.1938822385421031</v>
      </c>
      <c r="CR81" s="179">
        <f t="shared" si="138"/>
        <v>281.25404211256802</v>
      </c>
      <c r="CS81" s="179">
        <f t="shared" si="139"/>
        <v>637.53311538148307</v>
      </c>
      <c r="CT81" s="178">
        <f t="shared" si="140"/>
        <v>0.5386694857660651</v>
      </c>
      <c r="CU81" s="178">
        <f t="shared" si="141"/>
        <v>0.1101909793782241</v>
      </c>
      <c r="CV81" s="178">
        <f t="shared" si="142"/>
        <v>0.10453975985022311</v>
      </c>
      <c r="CW81" s="178">
        <f t="shared" si="143"/>
        <v>0.16687275952086533</v>
      </c>
      <c r="CX81" s="180">
        <f t="shared" si="144"/>
        <v>0.83312724047913467</v>
      </c>
      <c r="CY81" s="189">
        <f t="shared" si="164"/>
        <v>0.41255166120981163</v>
      </c>
      <c r="CZ81" s="189"/>
      <c r="DA81" s="192">
        <f t="shared" si="145"/>
        <v>6.165190086351912E-2</v>
      </c>
      <c r="DB81" s="192">
        <f t="shared" si="146"/>
        <v>0.156274531793204</v>
      </c>
      <c r="DC81" s="192">
        <f t="shared" si="147"/>
        <v>0.32777507150797519</v>
      </c>
      <c r="DD81" s="192">
        <f t="shared" si="148"/>
        <v>0.14029302656724249</v>
      </c>
      <c r="DE81" s="197"/>
      <c r="DF81" s="143" t="s">
        <v>82</v>
      </c>
      <c r="DG81" s="2">
        <v>58285</v>
      </c>
      <c r="DH81" s="2">
        <v>54230</v>
      </c>
      <c r="DI81" s="2">
        <v>112515</v>
      </c>
    </row>
    <row r="82" spans="1:113" x14ac:dyDescent="0.25">
      <c r="A82" s="155" t="s">
        <v>83</v>
      </c>
      <c r="B82" s="8">
        <v>2001578.9999999995</v>
      </c>
      <c r="C82" s="1">
        <f t="shared" si="149"/>
        <v>497</v>
      </c>
      <c r="D82" s="1">
        <f t="shared" si="149"/>
        <v>70</v>
      </c>
      <c r="E82" s="3">
        <f t="shared" si="150"/>
        <v>567</v>
      </c>
      <c r="F82" s="1">
        <f t="shared" si="151"/>
        <v>1</v>
      </c>
      <c r="G82" s="1">
        <f t="shared" si="151"/>
        <v>6</v>
      </c>
      <c r="H82" s="1">
        <f t="shared" si="151"/>
        <v>7</v>
      </c>
      <c r="I82" s="1">
        <f t="shared" si="151"/>
        <v>0</v>
      </c>
      <c r="J82" s="2">
        <f t="shared" si="152"/>
        <v>581</v>
      </c>
      <c r="K82" s="1">
        <f t="shared" si="121"/>
        <v>448</v>
      </c>
      <c r="L82" s="1">
        <f t="shared" si="121"/>
        <v>57</v>
      </c>
      <c r="M82" s="2">
        <f t="shared" si="153"/>
        <v>505</v>
      </c>
      <c r="N82" s="1">
        <f t="shared" si="122"/>
        <v>2</v>
      </c>
      <c r="O82" s="1">
        <f t="shared" si="122"/>
        <v>2</v>
      </c>
      <c r="P82" s="1">
        <f t="shared" si="122"/>
        <v>21</v>
      </c>
      <c r="Q82" s="1">
        <f t="shared" si="122"/>
        <v>0</v>
      </c>
      <c r="R82" s="2">
        <f t="shared" si="154"/>
        <v>530</v>
      </c>
      <c r="S82" s="1">
        <f t="shared" si="123"/>
        <v>15</v>
      </c>
      <c r="T82" s="1">
        <f t="shared" si="123"/>
        <v>0</v>
      </c>
      <c r="U82" s="2">
        <f t="shared" si="155"/>
        <v>15</v>
      </c>
      <c r="V82" s="1">
        <f t="shared" si="124"/>
        <v>0</v>
      </c>
      <c r="W82" s="1">
        <f t="shared" si="124"/>
        <v>0</v>
      </c>
      <c r="X82" s="1">
        <f t="shared" si="124"/>
        <v>1</v>
      </c>
      <c r="Y82" s="1">
        <f t="shared" si="124"/>
        <v>0</v>
      </c>
      <c r="Z82" s="2">
        <f t="shared" si="156"/>
        <v>16</v>
      </c>
      <c r="AA82" s="1">
        <f t="shared" si="125"/>
        <v>711</v>
      </c>
      <c r="AB82" s="1">
        <f t="shared" si="125"/>
        <v>22</v>
      </c>
      <c r="AC82" s="2">
        <f t="shared" si="157"/>
        <v>733</v>
      </c>
      <c r="AD82" s="1">
        <f t="shared" si="126"/>
        <v>2</v>
      </c>
      <c r="AE82" s="1">
        <f t="shared" si="126"/>
        <v>8</v>
      </c>
      <c r="AF82" s="1">
        <f t="shared" si="126"/>
        <v>26</v>
      </c>
      <c r="AG82" s="1">
        <f t="shared" si="126"/>
        <v>1</v>
      </c>
      <c r="AH82" s="2">
        <f t="shared" si="158"/>
        <v>770</v>
      </c>
      <c r="AI82" s="2">
        <f t="shared" si="165"/>
        <v>1897</v>
      </c>
      <c r="AJ82" s="1">
        <f t="shared" si="127"/>
        <v>4</v>
      </c>
      <c r="AK82" s="1">
        <f t="shared" si="127"/>
        <v>2</v>
      </c>
      <c r="AL82" s="1">
        <f t="shared" si="127"/>
        <v>13</v>
      </c>
      <c r="AM82" s="1">
        <f t="shared" si="127"/>
        <v>24</v>
      </c>
      <c r="AN82" s="2">
        <f t="shared" si="159"/>
        <v>17</v>
      </c>
      <c r="AO82" s="2">
        <f t="shared" si="159"/>
        <v>26</v>
      </c>
      <c r="AP82" s="1">
        <f t="shared" si="128"/>
        <v>11</v>
      </c>
      <c r="AQ82" s="1">
        <f t="shared" si="128"/>
        <v>3</v>
      </c>
      <c r="AR82" s="1">
        <f t="shared" si="128"/>
        <v>8</v>
      </c>
      <c r="AS82" s="1">
        <f t="shared" si="128"/>
        <v>18</v>
      </c>
      <c r="AT82" s="2">
        <f t="shared" si="160"/>
        <v>19</v>
      </c>
      <c r="AU82" s="2">
        <f t="shared" si="160"/>
        <v>21</v>
      </c>
      <c r="AV82" s="1">
        <f t="shared" si="129"/>
        <v>20</v>
      </c>
      <c r="AW82" s="1">
        <f t="shared" si="129"/>
        <v>11</v>
      </c>
      <c r="AX82" s="1">
        <f t="shared" si="129"/>
        <v>33</v>
      </c>
      <c r="AY82" s="1">
        <f t="shared" si="129"/>
        <v>59</v>
      </c>
      <c r="AZ82" s="2">
        <f t="shared" si="130"/>
        <v>53</v>
      </c>
      <c r="BA82" s="2">
        <f t="shared" si="130"/>
        <v>70</v>
      </c>
      <c r="BB82" s="1">
        <f t="shared" si="131"/>
        <v>34</v>
      </c>
      <c r="BC82" s="1">
        <f t="shared" si="131"/>
        <v>17</v>
      </c>
      <c r="BD82" s="1">
        <f t="shared" si="131"/>
        <v>58</v>
      </c>
      <c r="BE82" s="1">
        <f t="shared" si="131"/>
        <v>107</v>
      </c>
      <c r="BF82" s="1">
        <f t="shared" si="131"/>
        <v>213</v>
      </c>
      <c r="BG82" s="1">
        <f t="shared" si="131"/>
        <v>199</v>
      </c>
      <c r="BH82" s="1">
        <f t="shared" si="131"/>
        <v>220</v>
      </c>
      <c r="BI82" s="1">
        <f t="shared" si="131"/>
        <v>145</v>
      </c>
      <c r="BJ82" s="1">
        <f t="shared" si="131"/>
        <v>147</v>
      </c>
      <c r="BK82" s="1">
        <f t="shared" si="131"/>
        <v>106</v>
      </c>
      <c r="BL82" s="1">
        <f t="shared" si="131"/>
        <v>107</v>
      </c>
      <c r="BM82" s="1">
        <f t="shared" si="131"/>
        <v>82</v>
      </c>
      <c r="BN82" s="1">
        <f t="shared" si="131"/>
        <v>124</v>
      </c>
      <c r="BO82" s="1">
        <f t="shared" si="131"/>
        <v>84</v>
      </c>
      <c r="BP82" s="1">
        <f t="shared" si="131"/>
        <v>101</v>
      </c>
      <c r="BQ82" s="1">
        <f t="shared" si="131"/>
        <v>76</v>
      </c>
      <c r="BR82" s="2">
        <f t="shared" si="161"/>
        <v>1004</v>
      </c>
      <c r="BS82" s="2">
        <f t="shared" si="161"/>
        <v>816</v>
      </c>
      <c r="BT82" s="2">
        <f t="shared" si="162"/>
        <v>1820</v>
      </c>
      <c r="BU82" s="2">
        <f t="shared" si="132"/>
        <v>1820</v>
      </c>
      <c r="BV82" s="1">
        <f t="shared" si="133"/>
        <v>165238</v>
      </c>
      <c r="BW82" s="1">
        <f t="shared" si="133"/>
        <v>6852</v>
      </c>
      <c r="BX82" s="1">
        <f t="shared" si="133"/>
        <v>6519</v>
      </c>
      <c r="BY82" s="1">
        <f t="shared" si="133"/>
        <v>451</v>
      </c>
      <c r="BZ82" s="1">
        <f t="shared" si="133"/>
        <v>391</v>
      </c>
      <c r="CA82" s="1">
        <f t="shared" si="133"/>
        <v>547</v>
      </c>
      <c r="CB82" s="1">
        <f t="shared" si="133"/>
        <v>8</v>
      </c>
      <c r="CC82" s="1">
        <f t="shared" si="133"/>
        <v>42</v>
      </c>
      <c r="CD82" s="1">
        <f t="shared" si="133"/>
        <v>3</v>
      </c>
      <c r="CE82" s="1">
        <f t="shared" si="133"/>
        <v>296</v>
      </c>
      <c r="CF82" s="1">
        <f t="shared" si="133"/>
        <v>2</v>
      </c>
      <c r="CG82" s="2">
        <f t="shared" si="134"/>
        <v>885</v>
      </c>
      <c r="CH82" s="2">
        <f t="shared" si="134"/>
        <v>13</v>
      </c>
      <c r="CI82" s="1">
        <f t="shared" ref="CI82:CL82" si="173">SUM(CI14+CI31+CI48+CI65)</f>
        <v>502</v>
      </c>
      <c r="CJ82" s="1">
        <f t="shared" si="173"/>
        <v>66</v>
      </c>
      <c r="CK82" s="1">
        <f t="shared" si="173"/>
        <v>66</v>
      </c>
      <c r="CL82" s="1">
        <f t="shared" si="173"/>
        <v>0</v>
      </c>
      <c r="CM82" s="1">
        <f t="shared" si="136"/>
        <v>487</v>
      </c>
      <c r="CN82" s="1">
        <f t="shared" si="136"/>
        <v>498</v>
      </c>
      <c r="CO82" s="1">
        <f t="shared" si="136"/>
        <v>5</v>
      </c>
      <c r="CP82" s="1">
        <f t="shared" si="136"/>
        <v>1</v>
      </c>
      <c r="CQ82" s="178">
        <f t="shared" si="137"/>
        <v>0.68111020356918872</v>
      </c>
      <c r="CR82" s="179">
        <f t="shared" si="138"/>
        <v>116.30817469607747</v>
      </c>
      <c r="CS82" s="179">
        <f t="shared" si="139"/>
        <v>363.71284870594673</v>
      </c>
      <c r="CT82" s="178">
        <f t="shared" si="140"/>
        <v>0.52295229522952291</v>
      </c>
      <c r="CU82" s="178">
        <f t="shared" si="141"/>
        <v>0.1191354770690564</v>
      </c>
      <c r="CV82" s="178">
        <f t="shared" si="142"/>
        <v>6.9182389937106917E-2</v>
      </c>
      <c r="CW82" s="178">
        <f t="shared" si="143"/>
        <v>0.10859251449657353</v>
      </c>
      <c r="CX82" s="180">
        <f t="shared" si="144"/>
        <v>0.89140748550342641</v>
      </c>
      <c r="CY82" s="189">
        <f t="shared" si="164"/>
        <v>0.21483516483516482</v>
      </c>
      <c r="CZ82" s="189"/>
      <c r="DA82" s="192">
        <f t="shared" si="145"/>
        <v>8.6058519793459555E-4</v>
      </c>
      <c r="DB82" s="192">
        <f t="shared" si="146"/>
        <v>0.17142857142857143</v>
      </c>
      <c r="DC82" s="192">
        <f t="shared" si="147"/>
        <v>0.46652609383236687</v>
      </c>
      <c r="DD82" s="192">
        <f t="shared" si="148"/>
        <v>0.26462836056931999</v>
      </c>
      <c r="DE82" s="197"/>
      <c r="DF82" s="143" t="s">
        <v>77</v>
      </c>
      <c r="DG82" s="2">
        <v>20333</v>
      </c>
      <c r="DH82" s="2">
        <v>18080</v>
      </c>
      <c r="DI82" s="2">
        <v>38413</v>
      </c>
    </row>
    <row r="83" spans="1:113" ht="15.75" thickBot="1" x14ac:dyDescent="0.3">
      <c r="A83" s="157" t="s">
        <v>84</v>
      </c>
      <c r="B83" s="158">
        <f>SUM(B75:B82)</f>
        <v>206378194.67938027</v>
      </c>
      <c r="C83" s="159">
        <f>SUM(C15,C32,C49,C66)</f>
        <v>128001</v>
      </c>
      <c r="D83" s="159">
        <f t="shared" si="149"/>
        <v>10628</v>
      </c>
      <c r="E83" s="160">
        <f>SUM(C83:D83)</f>
        <v>138629</v>
      </c>
      <c r="F83" s="159">
        <f t="shared" si="151"/>
        <v>1250</v>
      </c>
      <c r="G83" s="159">
        <f t="shared" si="151"/>
        <v>1051</v>
      </c>
      <c r="H83" s="159">
        <f t="shared" si="151"/>
        <v>2996</v>
      </c>
      <c r="I83" s="159">
        <f t="shared" si="151"/>
        <v>195</v>
      </c>
      <c r="J83" s="161">
        <f>SUM(E83:I83)</f>
        <v>144121</v>
      </c>
      <c r="K83" s="159">
        <f t="shared" si="121"/>
        <v>147099</v>
      </c>
      <c r="L83" s="159">
        <f t="shared" si="121"/>
        <v>3537</v>
      </c>
      <c r="M83" s="2">
        <f t="shared" si="153"/>
        <v>150636</v>
      </c>
      <c r="N83" s="159">
        <f t="shared" si="122"/>
        <v>92</v>
      </c>
      <c r="O83" s="159">
        <f t="shared" si="122"/>
        <v>323</v>
      </c>
      <c r="P83" s="159">
        <f t="shared" si="122"/>
        <v>2213</v>
      </c>
      <c r="Q83" s="159">
        <f t="shared" si="122"/>
        <v>179</v>
      </c>
      <c r="R83" s="2">
        <f t="shared" si="154"/>
        <v>153443</v>
      </c>
      <c r="S83" s="159">
        <f t="shared" si="123"/>
        <v>4396</v>
      </c>
      <c r="T83" s="159">
        <f t="shared" si="123"/>
        <v>120</v>
      </c>
      <c r="U83" s="2">
        <f t="shared" si="155"/>
        <v>4516</v>
      </c>
      <c r="V83" s="159">
        <f t="shared" si="124"/>
        <v>27</v>
      </c>
      <c r="W83" s="159">
        <f t="shared" si="124"/>
        <v>8</v>
      </c>
      <c r="X83" s="159">
        <f t="shared" si="124"/>
        <v>47</v>
      </c>
      <c r="Y83" s="159">
        <f t="shared" si="124"/>
        <v>5</v>
      </c>
      <c r="Z83" s="2">
        <f t="shared" si="156"/>
        <v>4603</v>
      </c>
      <c r="AA83" s="159">
        <f t="shared" si="125"/>
        <v>65129</v>
      </c>
      <c r="AB83" s="159">
        <f t="shared" si="125"/>
        <v>1109</v>
      </c>
      <c r="AC83" s="161">
        <f t="shared" si="157"/>
        <v>66238</v>
      </c>
      <c r="AD83" s="159">
        <f t="shared" si="126"/>
        <v>78</v>
      </c>
      <c r="AE83" s="159">
        <f t="shared" si="126"/>
        <v>144</v>
      </c>
      <c r="AF83" s="159">
        <f t="shared" si="126"/>
        <v>847</v>
      </c>
      <c r="AG83" s="159">
        <f t="shared" si="126"/>
        <v>74</v>
      </c>
      <c r="AH83" s="2">
        <f>SUM(AC83:AG83)</f>
        <v>67381</v>
      </c>
      <c r="AI83" s="2">
        <f>SUM(J83,R83,Z83,AH83)</f>
        <v>369548</v>
      </c>
      <c r="AJ83" s="159">
        <f t="shared" si="127"/>
        <v>297</v>
      </c>
      <c r="AK83" s="159">
        <f t="shared" si="127"/>
        <v>235</v>
      </c>
      <c r="AL83" s="159">
        <f t="shared" si="127"/>
        <v>1366</v>
      </c>
      <c r="AM83" s="159">
        <f t="shared" si="127"/>
        <v>2559</v>
      </c>
      <c r="AN83" s="161">
        <f t="shared" si="159"/>
        <v>1663</v>
      </c>
      <c r="AO83" s="161">
        <f t="shared" si="159"/>
        <v>2794</v>
      </c>
      <c r="AP83" s="159">
        <f t="shared" si="128"/>
        <v>6850</v>
      </c>
      <c r="AQ83" s="159">
        <f t="shared" si="128"/>
        <v>5206</v>
      </c>
      <c r="AR83" s="159">
        <f t="shared" si="128"/>
        <v>6573</v>
      </c>
      <c r="AS83" s="159">
        <f t="shared" si="128"/>
        <v>7820</v>
      </c>
      <c r="AT83" s="161">
        <f t="shared" si="160"/>
        <v>13423</v>
      </c>
      <c r="AU83" s="161">
        <f t="shared" si="160"/>
        <v>13026</v>
      </c>
      <c r="AV83" s="159">
        <f t="shared" si="129"/>
        <v>2930</v>
      </c>
      <c r="AW83" s="159">
        <f t="shared" si="129"/>
        <v>2270</v>
      </c>
      <c r="AX83" s="159">
        <f t="shared" si="129"/>
        <v>4059</v>
      </c>
      <c r="AY83" s="159">
        <f t="shared" si="129"/>
        <v>4634</v>
      </c>
      <c r="AZ83" s="161">
        <f t="shared" si="130"/>
        <v>6989</v>
      </c>
      <c r="BA83" s="161">
        <f t="shared" si="130"/>
        <v>6904</v>
      </c>
      <c r="BB83" s="159">
        <f>SUM(BB15,BB32,BB49,BB66)</f>
        <v>10997</v>
      </c>
      <c r="BC83" s="159">
        <f t="shared" si="131"/>
        <v>8278</v>
      </c>
      <c r="BD83" s="159">
        <f t="shared" si="131"/>
        <v>12747</v>
      </c>
      <c r="BE83" s="159">
        <f t="shared" si="131"/>
        <v>15782</v>
      </c>
      <c r="BF83" s="159">
        <f t="shared" si="131"/>
        <v>31934</v>
      </c>
      <c r="BG83" s="159">
        <f t="shared" si="131"/>
        <v>38584</v>
      </c>
      <c r="BH83" s="159">
        <f t="shared" si="131"/>
        <v>28988</v>
      </c>
      <c r="BI83" s="159">
        <f t="shared" si="131"/>
        <v>30312</v>
      </c>
      <c r="BJ83" s="159">
        <f t="shared" si="131"/>
        <v>25790</v>
      </c>
      <c r="BK83" s="159">
        <f t="shared" si="131"/>
        <v>24695</v>
      </c>
      <c r="BL83" s="159">
        <f t="shared" si="131"/>
        <v>27176</v>
      </c>
      <c r="BM83" s="159">
        <f>SUM(BM15,BM32,BM49,BM66)</f>
        <v>22347</v>
      </c>
      <c r="BN83" s="159">
        <f t="shared" si="131"/>
        <v>24701</v>
      </c>
      <c r="BO83" s="159">
        <f t="shared" si="131"/>
        <v>18601</v>
      </c>
      <c r="BP83" s="159">
        <f t="shared" si="131"/>
        <v>23862</v>
      </c>
      <c r="BQ83" s="159">
        <f t="shared" si="131"/>
        <v>15225</v>
      </c>
      <c r="BR83" s="161">
        <f t="shared" si="161"/>
        <v>186195</v>
      </c>
      <c r="BS83" s="161">
        <f t="shared" si="161"/>
        <v>173824</v>
      </c>
      <c r="BT83" s="161">
        <f t="shared" si="162"/>
        <v>360019</v>
      </c>
      <c r="BU83" s="161">
        <f>M83+U83+AC83+E83</f>
        <v>360019</v>
      </c>
      <c r="BV83" s="159">
        <f t="shared" si="133"/>
        <v>82277268</v>
      </c>
      <c r="BW83" s="159">
        <f t="shared" si="133"/>
        <v>1461405</v>
      </c>
      <c r="BX83" s="159">
        <f t="shared" si="133"/>
        <v>1270848</v>
      </c>
      <c r="BY83" s="159">
        <f t="shared" si="133"/>
        <v>143645</v>
      </c>
      <c r="BZ83" s="159">
        <f t="shared" si="133"/>
        <v>101830</v>
      </c>
      <c r="CA83" s="159">
        <f t="shared" si="133"/>
        <v>59718</v>
      </c>
      <c r="CB83" s="159">
        <f t="shared" si="133"/>
        <v>1285</v>
      </c>
      <c r="CC83" s="159">
        <f t="shared" si="133"/>
        <v>7580</v>
      </c>
      <c r="CD83" s="159">
        <f t="shared" si="133"/>
        <v>485</v>
      </c>
      <c r="CE83" s="159">
        <f t="shared" si="133"/>
        <v>5504</v>
      </c>
      <c r="CF83" s="159">
        <f t="shared" si="133"/>
        <v>467</v>
      </c>
      <c r="CG83" s="161">
        <f t="shared" si="134"/>
        <v>72802</v>
      </c>
      <c r="CH83" s="161">
        <f t="shared" si="134"/>
        <v>2237</v>
      </c>
      <c r="CI83" s="1">
        <f>SUM(CI15+CI32+CI49+CI66)</f>
        <v>73903</v>
      </c>
      <c r="CJ83" s="1">
        <f t="shared" ref="CJ83:CL83" si="174">SUM(CJ15+CJ32+CJ49+CJ66)</f>
        <v>636</v>
      </c>
      <c r="CK83" s="1">
        <f t="shared" si="174"/>
        <v>417</v>
      </c>
      <c r="CL83" s="1">
        <f t="shared" si="174"/>
        <v>674</v>
      </c>
      <c r="CM83" s="159">
        <f t="shared" si="136"/>
        <v>148856</v>
      </c>
      <c r="CN83" s="159">
        <f t="shared" si="136"/>
        <v>193494</v>
      </c>
      <c r="CO83" s="159">
        <f t="shared" si="136"/>
        <v>4026</v>
      </c>
      <c r="CP83" s="159">
        <f t="shared" si="136"/>
        <v>6146</v>
      </c>
      <c r="CQ83" s="178">
        <f t="shared" si="137"/>
        <v>1.3067134053430911</v>
      </c>
      <c r="CR83" s="182">
        <f t="shared" si="138"/>
        <v>277.44210132738783</v>
      </c>
      <c r="CS83" s="182">
        <f t="shared" si="139"/>
        <v>697.78495845321072</v>
      </c>
      <c r="CT83" s="181">
        <f t="shared" si="140"/>
        <v>0.48433614281297471</v>
      </c>
      <c r="CU83" s="181">
        <f t="shared" si="141"/>
        <v>6.7441847879030598E-2</v>
      </c>
      <c r="CV83" s="181">
        <f t="shared" si="142"/>
        <v>0.11303082666062346</v>
      </c>
      <c r="CW83" s="181">
        <f t="shared" si="143"/>
        <v>0.12122647125677855</v>
      </c>
      <c r="CX83" s="183">
        <f t="shared" si="144"/>
        <v>0.87877352874322145</v>
      </c>
      <c r="CY83" s="189">
        <f t="shared" si="164"/>
        <v>0.28284618311811321</v>
      </c>
      <c r="CZ83" s="189"/>
      <c r="DA83" s="192">
        <f t="shared" si="145"/>
        <v>2.1322361071599558E-2</v>
      </c>
      <c r="DB83" s="192">
        <f t="shared" si="146"/>
        <v>0.26851603860644874</v>
      </c>
      <c r="DC83" s="192">
        <f t="shared" si="147"/>
        <v>0.19700282507279163</v>
      </c>
      <c r="DD83" s="192">
        <f t="shared" si="148"/>
        <v>0.19998214034442074</v>
      </c>
      <c r="DE83" s="197"/>
      <c r="DF83" s="143" t="s">
        <v>83</v>
      </c>
      <c r="DG83" s="2">
        <v>500</v>
      </c>
      <c r="DH83" s="2">
        <v>416</v>
      </c>
      <c r="DI83" s="2">
        <v>916</v>
      </c>
    </row>
    <row r="84" spans="1:113" x14ac:dyDescent="0.25">
      <c r="AI84" s="226">
        <v>368897</v>
      </c>
      <c r="CJ84" s="226">
        <f>CJ83*100/BU83</f>
        <v>0.17665734308467054</v>
      </c>
      <c r="DF84" s="1" t="s">
        <v>84</v>
      </c>
      <c r="DG84" s="2">
        <v>95554</v>
      </c>
      <c r="DH84" s="2">
        <v>89604</v>
      </c>
      <c r="DI84" s="2">
        <v>185158</v>
      </c>
    </row>
    <row r="85" spans="1:113" x14ac:dyDescent="0.25">
      <c r="AI85" s="226">
        <f>AI83-AI84</f>
        <v>651</v>
      </c>
      <c r="BC85" s="226" t="s">
        <v>129</v>
      </c>
      <c r="BD85" s="226">
        <v>47804</v>
      </c>
      <c r="BE85" s="252">
        <f>BD85*100/BT83</f>
        <v>13.278188095628286</v>
      </c>
      <c r="BU85" s="189">
        <f>BU83/262500</f>
        <v>1.3715009523809525</v>
      </c>
      <c r="BZ85" s="252">
        <f>BZ83*100/AI83</f>
        <v>27.555283752043035</v>
      </c>
    </row>
    <row r="86" spans="1:113" ht="15.75" thickBot="1" x14ac:dyDescent="0.3">
      <c r="BR86" s="161"/>
      <c r="BS86" s="161"/>
    </row>
    <row r="87" spans="1:113" x14ac:dyDescent="0.25">
      <c r="J87" s="253"/>
    </row>
    <row r="88" spans="1:113" x14ac:dyDescent="0.25">
      <c r="J88" s="253"/>
    </row>
    <row r="90" spans="1:113" x14ac:dyDescent="0.25">
      <c r="BB90" s="226" t="s">
        <v>38</v>
      </c>
      <c r="BC90" s="198" t="s">
        <v>126</v>
      </c>
      <c r="BD90" s="226" t="s">
        <v>41</v>
      </c>
      <c r="BE90" s="226" t="s">
        <v>42</v>
      </c>
      <c r="BF90" s="226" t="s">
        <v>43</v>
      </c>
      <c r="BG90" s="226" t="s">
        <v>44</v>
      </c>
      <c r="BH90" s="226" t="s">
        <v>45</v>
      </c>
      <c r="BI90" s="226" t="s">
        <v>124</v>
      </c>
      <c r="BJ90" s="226" t="s">
        <v>125</v>
      </c>
    </row>
    <row r="91" spans="1:113" x14ac:dyDescent="0.25">
      <c r="BA91" s="226" t="s">
        <v>122</v>
      </c>
      <c r="BB91" s="226">
        <f>BB83</f>
        <v>10997</v>
      </c>
      <c r="BC91" s="226">
        <f>BD83</f>
        <v>12747</v>
      </c>
      <c r="BD91" s="226">
        <f>BF83</f>
        <v>31934</v>
      </c>
      <c r="BE91" s="226">
        <f>BH83</f>
        <v>28988</v>
      </c>
      <c r="BF91" s="226">
        <f>BJ83</f>
        <v>25790</v>
      </c>
      <c r="BG91" s="226">
        <f>BL83</f>
        <v>27176</v>
      </c>
      <c r="BH91" s="226">
        <f>BN83</f>
        <v>24701</v>
      </c>
      <c r="BI91" s="226">
        <f>BP83</f>
        <v>23862</v>
      </c>
      <c r="BJ91" s="226">
        <f>SUM(BB91:BI91)</f>
        <v>186195</v>
      </c>
    </row>
    <row r="92" spans="1:113" x14ac:dyDescent="0.25">
      <c r="BA92" s="226" t="s">
        <v>123</v>
      </c>
      <c r="BB92" s="226">
        <f>BC83</f>
        <v>8278</v>
      </c>
      <c r="BC92" s="226">
        <f>BE83</f>
        <v>15782</v>
      </c>
      <c r="BD92" s="226">
        <f>BG83</f>
        <v>38584</v>
      </c>
      <c r="BE92" s="226">
        <f>BI83</f>
        <v>30312</v>
      </c>
      <c r="BF92" s="226">
        <f>BK83</f>
        <v>24695</v>
      </c>
      <c r="BG92" s="226">
        <f>BM83</f>
        <v>22347</v>
      </c>
      <c r="BH92" s="226">
        <f>BO83</f>
        <v>18601</v>
      </c>
      <c r="BI92" s="226">
        <f>BQ83</f>
        <v>15225</v>
      </c>
      <c r="BJ92" s="226">
        <f>SUM(BB92:BI92)</f>
        <v>173824</v>
      </c>
    </row>
  </sheetData>
  <sheetProtection formatCells="0" pivotTables="0"/>
  <mergeCells count="458">
    <mergeCell ref="DF74:DF75"/>
    <mergeCell ref="DG74:DG75"/>
    <mergeCell ref="DH74:DH75"/>
    <mergeCell ref="DI74:DI75"/>
    <mergeCell ref="CI73:CI74"/>
    <mergeCell ref="CJ73:CJ74"/>
    <mergeCell ref="CK73:CK74"/>
    <mergeCell ref="CL73:CL74"/>
    <mergeCell ref="CM73:CM74"/>
    <mergeCell ref="CN73:CN74"/>
    <mergeCell ref="CV69:CV74"/>
    <mergeCell ref="CW69:CW74"/>
    <mergeCell ref="CX69:CX74"/>
    <mergeCell ref="CM69:CP72"/>
    <mergeCell ref="CQ69:CQ74"/>
    <mergeCell ref="CR69:CR74"/>
    <mergeCell ref="CS69:CS74"/>
    <mergeCell ref="CT69:CT74"/>
    <mergeCell ref="CU69:CU74"/>
    <mergeCell ref="CO73:CO74"/>
    <mergeCell ref="CP73:CP74"/>
    <mergeCell ref="CI69:CL72"/>
    <mergeCell ref="A73:A74"/>
    <mergeCell ref="B73:B74"/>
    <mergeCell ref="C73:C74"/>
    <mergeCell ref="D73:D74"/>
    <mergeCell ref="E73:E74"/>
    <mergeCell ref="F73:H73"/>
    <mergeCell ref="A71:B72"/>
    <mergeCell ref="C71:R71"/>
    <mergeCell ref="S71:AH71"/>
    <mergeCell ref="Q73:Q74"/>
    <mergeCell ref="R73:R74"/>
    <mergeCell ref="S73:S74"/>
    <mergeCell ref="T73:T74"/>
    <mergeCell ref="U73:U74"/>
    <mergeCell ref="V73:X73"/>
    <mergeCell ref="I73:I74"/>
    <mergeCell ref="J73:J74"/>
    <mergeCell ref="K73:K74"/>
    <mergeCell ref="L73:L74"/>
    <mergeCell ref="M73:M74"/>
    <mergeCell ref="N73:P73"/>
    <mergeCell ref="AG73:AG74"/>
    <mergeCell ref="AH73:AH74"/>
    <mergeCell ref="Y73:Y74"/>
    <mergeCell ref="BP73:BQ73"/>
    <mergeCell ref="BR73:BT73"/>
    <mergeCell ref="BU73:BU74"/>
    <mergeCell ref="BV73:BV74"/>
    <mergeCell ref="BW73:BW74"/>
    <mergeCell ref="BX73:BX74"/>
    <mergeCell ref="BD73:BE73"/>
    <mergeCell ref="BF73:BG73"/>
    <mergeCell ref="BH73:BI73"/>
    <mergeCell ref="BJ73:BK73"/>
    <mergeCell ref="BL73:BM73"/>
    <mergeCell ref="BN73:BO73"/>
    <mergeCell ref="K72:R72"/>
    <mergeCell ref="S72:Z72"/>
    <mergeCell ref="AA72:AH72"/>
    <mergeCell ref="Z73:Z74"/>
    <mergeCell ref="AA73:AA74"/>
    <mergeCell ref="AB73:AB74"/>
    <mergeCell ref="AC73:AC74"/>
    <mergeCell ref="AD73:AF73"/>
    <mergeCell ref="AI71:AI74"/>
    <mergeCell ref="CG73:CH73"/>
    <mergeCell ref="A69:B70"/>
    <mergeCell ref="C69:AI70"/>
    <mergeCell ref="AJ69:BA70"/>
    <mergeCell ref="BB69:BT72"/>
    <mergeCell ref="BU69:BU72"/>
    <mergeCell ref="BV69:BZ72"/>
    <mergeCell ref="CA69:CH72"/>
    <mergeCell ref="AJ73:AK73"/>
    <mergeCell ref="AP71:AU72"/>
    <mergeCell ref="AJ71:AO72"/>
    <mergeCell ref="AT73:AU73"/>
    <mergeCell ref="AR73:AS73"/>
    <mergeCell ref="AP73:AQ73"/>
    <mergeCell ref="AN73:AO73"/>
    <mergeCell ref="AL73:AM73"/>
    <mergeCell ref="BB73:BC73"/>
    <mergeCell ref="BY73:BY74"/>
    <mergeCell ref="BZ73:BZ74"/>
    <mergeCell ref="CA73:CB73"/>
    <mergeCell ref="AV71:BA72"/>
    <mergeCell ref="CC73:CD73"/>
    <mergeCell ref="CE73:CF73"/>
    <mergeCell ref="C72:J72"/>
    <mergeCell ref="BR56:BT56"/>
    <mergeCell ref="BB56:BC56"/>
    <mergeCell ref="BD56:BE56"/>
    <mergeCell ref="BF56:BG56"/>
    <mergeCell ref="CI56:CI57"/>
    <mergeCell ref="BU56:BU57"/>
    <mergeCell ref="BV56:BV57"/>
    <mergeCell ref="BW56:BW57"/>
    <mergeCell ref="BX56:BX57"/>
    <mergeCell ref="BY56:BY57"/>
    <mergeCell ref="BZ56:BZ57"/>
    <mergeCell ref="V56:X56"/>
    <mergeCell ref="Y56:Y57"/>
    <mergeCell ref="Z56:Z57"/>
    <mergeCell ref="CO56:CO57"/>
    <mergeCell ref="CP56:CP57"/>
    <mergeCell ref="CM56:CM57"/>
    <mergeCell ref="CN56:CN57"/>
    <mergeCell ref="AJ56:AK56"/>
    <mergeCell ref="AL56:AM56"/>
    <mergeCell ref="AN56:AO56"/>
    <mergeCell ref="AP56:AQ56"/>
    <mergeCell ref="AR56:AS56"/>
    <mergeCell ref="AT56:AU56"/>
    <mergeCell ref="AZ56:BA56"/>
    <mergeCell ref="AX56:AY56"/>
    <mergeCell ref="AV56:AW56"/>
    <mergeCell ref="BH56:BI56"/>
    <mergeCell ref="BJ56:BK56"/>
    <mergeCell ref="CJ56:CJ57"/>
    <mergeCell ref="CK56:CK57"/>
    <mergeCell ref="CL56:CL57"/>
    <mergeCell ref="BL56:BM56"/>
    <mergeCell ref="BN56:BO56"/>
    <mergeCell ref="BP56:BQ56"/>
    <mergeCell ref="C52:AI53"/>
    <mergeCell ref="AJ52:BA53"/>
    <mergeCell ref="K56:K57"/>
    <mergeCell ref="L56:L57"/>
    <mergeCell ref="M56:M57"/>
    <mergeCell ref="N56:P56"/>
    <mergeCell ref="Q56:Q57"/>
    <mergeCell ref="R56:R57"/>
    <mergeCell ref="A56:A57"/>
    <mergeCell ref="B56:B57"/>
    <mergeCell ref="C56:C57"/>
    <mergeCell ref="D56:D57"/>
    <mergeCell ref="E56:E57"/>
    <mergeCell ref="F56:H56"/>
    <mergeCell ref="I56:I57"/>
    <mergeCell ref="J56:J57"/>
    <mergeCell ref="AA56:AA57"/>
    <mergeCell ref="AB56:AB57"/>
    <mergeCell ref="AC56:AC57"/>
    <mergeCell ref="AD56:AF56"/>
    <mergeCell ref="AG56:AG57"/>
    <mergeCell ref="AH56:AH57"/>
    <mergeCell ref="T56:T57"/>
    <mergeCell ref="U56:U57"/>
    <mergeCell ref="AA55:AH55"/>
    <mergeCell ref="BB39:BC39"/>
    <mergeCell ref="S56:S57"/>
    <mergeCell ref="CT52:CT57"/>
    <mergeCell ref="CU52:CU57"/>
    <mergeCell ref="CV52:CV57"/>
    <mergeCell ref="CW52:CW57"/>
    <mergeCell ref="CX52:CX57"/>
    <mergeCell ref="A54:B55"/>
    <mergeCell ref="C54:R54"/>
    <mergeCell ref="S54:AH54"/>
    <mergeCell ref="AI54:AI57"/>
    <mergeCell ref="AJ54:AO55"/>
    <mergeCell ref="CA52:CH55"/>
    <mergeCell ref="CI52:CL55"/>
    <mergeCell ref="CM52:CP55"/>
    <mergeCell ref="CQ52:CQ57"/>
    <mergeCell ref="CR52:CR57"/>
    <mergeCell ref="CS52:CS57"/>
    <mergeCell ref="CA56:CB56"/>
    <mergeCell ref="CC56:CD56"/>
    <mergeCell ref="CE56:CF56"/>
    <mergeCell ref="CG56:CH56"/>
    <mergeCell ref="A52:B53"/>
    <mergeCell ref="BU52:BU55"/>
    <mergeCell ref="BV52:BZ55"/>
    <mergeCell ref="BB52:BT55"/>
    <mergeCell ref="C55:J55"/>
    <mergeCell ref="K55:R55"/>
    <mergeCell ref="CI39:CI40"/>
    <mergeCell ref="CJ39:CJ40"/>
    <mergeCell ref="CK39:CK40"/>
    <mergeCell ref="BP39:BQ39"/>
    <mergeCell ref="BR39:BT39"/>
    <mergeCell ref="BU39:BU40"/>
    <mergeCell ref="BV39:BV40"/>
    <mergeCell ref="BW39:BW40"/>
    <mergeCell ref="BX39:BX40"/>
    <mergeCell ref="BD39:BE39"/>
    <mergeCell ref="BF39:BG39"/>
    <mergeCell ref="BH39:BI39"/>
    <mergeCell ref="BJ39:BK39"/>
    <mergeCell ref="BL39:BM39"/>
    <mergeCell ref="BN39:BO39"/>
    <mergeCell ref="AR39:AS39"/>
    <mergeCell ref="AT39:AU39"/>
    <mergeCell ref="AV39:AW39"/>
    <mergeCell ref="S55:Z55"/>
    <mergeCell ref="AG39:AG40"/>
    <mergeCell ref="AH39:AH40"/>
    <mergeCell ref="AJ39:AK39"/>
    <mergeCell ref="AL39:AM39"/>
    <mergeCell ref="AN39:AO39"/>
    <mergeCell ref="AP39:AQ39"/>
    <mergeCell ref="CL39:CL40"/>
    <mergeCell ref="CM39:CM40"/>
    <mergeCell ref="CW35:CW40"/>
    <mergeCell ref="AX39:AY39"/>
    <mergeCell ref="AZ39:BA39"/>
    <mergeCell ref="CN39:CN40"/>
    <mergeCell ref="BY39:BY40"/>
    <mergeCell ref="BZ39:BZ40"/>
    <mergeCell ref="CA39:CB39"/>
    <mergeCell ref="CC39:CD39"/>
    <mergeCell ref="CE39:CF39"/>
    <mergeCell ref="CG39:CH39"/>
    <mergeCell ref="BB35:BT38"/>
    <mergeCell ref="BU35:BU38"/>
    <mergeCell ref="BV35:BZ38"/>
    <mergeCell ref="CA35:CH38"/>
    <mergeCell ref="CI35:CL38"/>
    <mergeCell ref="I39:I40"/>
    <mergeCell ref="J39:J40"/>
    <mergeCell ref="K39:K40"/>
    <mergeCell ref="L39:L40"/>
    <mergeCell ref="M39:M40"/>
    <mergeCell ref="N39:P39"/>
    <mergeCell ref="C38:J38"/>
    <mergeCell ref="K38:R38"/>
    <mergeCell ref="S38:Z38"/>
    <mergeCell ref="Y39:Y40"/>
    <mergeCell ref="Z39:Z40"/>
    <mergeCell ref="AA39:AA40"/>
    <mergeCell ref="AB39:AB40"/>
    <mergeCell ref="AC39:AC40"/>
    <mergeCell ref="AD39:AF39"/>
    <mergeCell ref="Q39:Q40"/>
    <mergeCell ref="R39:R40"/>
    <mergeCell ref="S39:S40"/>
    <mergeCell ref="T39:T40"/>
    <mergeCell ref="U39:U40"/>
    <mergeCell ref="V39:X39"/>
    <mergeCell ref="CX35:CX40"/>
    <mergeCell ref="A37:B38"/>
    <mergeCell ref="C37:R37"/>
    <mergeCell ref="S37:AH37"/>
    <mergeCell ref="AI37:AI40"/>
    <mergeCell ref="AJ37:AO38"/>
    <mergeCell ref="AP37:AU38"/>
    <mergeCell ref="AV37:BA38"/>
    <mergeCell ref="CM35:CP38"/>
    <mergeCell ref="CQ35:CQ40"/>
    <mergeCell ref="CR35:CR40"/>
    <mergeCell ref="CS35:CS40"/>
    <mergeCell ref="CT35:CT40"/>
    <mergeCell ref="CU35:CU40"/>
    <mergeCell ref="CO39:CO40"/>
    <mergeCell ref="CP39:CP40"/>
    <mergeCell ref="AA38:AH38"/>
    <mergeCell ref="A39:A40"/>
    <mergeCell ref="B39:B40"/>
    <mergeCell ref="C39:C40"/>
    <mergeCell ref="D39:D40"/>
    <mergeCell ref="E39:E40"/>
    <mergeCell ref="F39:H39"/>
    <mergeCell ref="CV35:CV40"/>
    <mergeCell ref="CI22:CI23"/>
    <mergeCell ref="CJ22:CJ23"/>
    <mergeCell ref="CK22:CK23"/>
    <mergeCell ref="CL22:CL23"/>
    <mergeCell ref="BU22:BU23"/>
    <mergeCell ref="BV22:BV23"/>
    <mergeCell ref="BW22:BW23"/>
    <mergeCell ref="BX22:BX23"/>
    <mergeCell ref="BY22:BY23"/>
    <mergeCell ref="BZ22:BZ23"/>
    <mergeCell ref="BH22:BI22"/>
    <mergeCell ref="BJ22:BK22"/>
    <mergeCell ref="BL22:BM22"/>
    <mergeCell ref="BN22:BO22"/>
    <mergeCell ref="BP22:BQ22"/>
    <mergeCell ref="BR22:BT22"/>
    <mergeCell ref="AJ22:AK22"/>
    <mergeCell ref="AL22:AM22"/>
    <mergeCell ref="AN22:AO22"/>
    <mergeCell ref="AP22:AQ22"/>
    <mergeCell ref="AR22:AS22"/>
    <mergeCell ref="AT22:AU22"/>
    <mergeCell ref="A35:B36"/>
    <mergeCell ref="C35:AI36"/>
    <mergeCell ref="AJ35:BA36"/>
    <mergeCell ref="I22:I23"/>
    <mergeCell ref="J22:J23"/>
    <mergeCell ref="S22:S23"/>
    <mergeCell ref="T22:T23"/>
    <mergeCell ref="U22:U23"/>
    <mergeCell ref="V22:X22"/>
    <mergeCell ref="Y22:Y23"/>
    <mergeCell ref="Z22:Z23"/>
    <mergeCell ref="K22:K23"/>
    <mergeCell ref="L22:L23"/>
    <mergeCell ref="AZ22:BA22"/>
    <mergeCell ref="M22:M23"/>
    <mergeCell ref="N22:P22"/>
    <mergeCell ref="Q22:Q23"/>
    <mergeCell ref="R22:R23"/>
    <mergeCell ref="AA22:AA23"/>
    <mergeCell ref="CT18:CT23"/>
    <mergeCell ref="CU18:CU23"/>
    <mergeCell ref="CV18:CV23"/>
    <mergeCell ref="CW18:CW23"/>
    <mergeCell ref="CX18:CX23"/>
    <mergeCell ref="CR18:CR23"/>
    <mergeCell ref="CS18:CS23"/>
    <mergeCell ref="AX22:AY22"/>
    <mergeCell ref="AV22:AW22"/>
    <mergeCell ref="BB22:BC22"/>
    <mergeCell ref="BD22:BE22"/>
    <mergeCell ref="BF22:BG22"/>
    <mergeCell ref="CO22:CO23"/>
    <mergeCell ref="CP22:CP23"/>
    <mergeCell ref="CM22:CM23"/>
    <mergeCell ref="CN22:CN23"/>
    <mergeCell ref="CA18:CH21"/>
    <mergeCell ref="CI18:CL21"/>
    <mergeCell ref="CM18:CP21"/>
    <mergeCell ref="CQ18:CQ23"/>
    <mergeCell ref="CA22:CB22"/>
    <mergeCell ref="CC22:CD22"/>
    <mergeCell ref="CE22:CF22"/>
    <mergeCell ref="CG22:CH22"/>
    <mergeCell ref="A18:B19"/>
    <mergeCell ref="C18:AI19"/>
    <mergeCell ref="AJ18:BA19"/>
    <mergeCell ref="BB18:BT21"/>
    <mergeCell ref="BU18:BU21"/>
    <mergeCell ref="BV18:BZ21"/>
    <mergeCell ref="AP20:AU21"/>
    <mergeCell ref="AV20:BA21"/>
    <mergeCell ref="C21:J21"/>
    <mergeCell ref="K21:R21"/>
    <mergeCell ref="BP5:BQ5"/>
    <mergeCell ref="BR5:BT5"/>
    <mergeCell ref="BU5:BU6"/>
    <mergeCell ref="BV5:BV6"/>
    <mergeCell ref="BW5:BW6"/>
    <mergeCell ref="BX5:BX6"/>
    <mergeCell ref="A20:B21"/>
    <mergeCell ref="C20:R20"/>
    <mergeCell ref="S20:AH20"/>
    <mergeCell ref="AI20:AI23"/>
    <mergeCell ref="AJ20:AO21"/>
    <mergeCell ref="AB22:AB23"/>
    <mergeCell ref="AC22:AC23"/>
    <mergeCell ref="AD22:AF22"/>
    <mergeCell ref="AG22:AG23"/>
    <mergeCell ref="AH22:AH23"/>
    <mergeCell ref="S21:Z21"/>
    <mergeCell ref="AA21:AH21"/>
    <mergeCell ref="A22:A23"/>
    <mergeCell ref="B22:B23"/>
    <mergeCell ref="C22:C23"/>
    <mergeCell ref="D22:D23"/>
    <mergeCell ref="E22:E23"/>
    <mergeCell ref="F22:H22"/>
    <mergeCell ref="AG5:AG6"/>
    <mergeCell ref="AH5:AH6"/>
    <mergeCell ref="AJ5:AK5"/>
    <mergeCell ref="AL5:AM5"/>
    <mergeCell ref="AN5:AO5"/>
    <mergeCell ref="AP5:AQ5"/>
    <mergeCell ref="CP5:CP6"/>
    <mergeCell ref="BY5:BY6"/>
    <mergeCell ref="BZ5:BZ6"/>
    <mergeCell ref="CA5:CB5"/>
    <mergeCell ref="CC5:CD5"/>
    <mergeCell ref="CE5:CF5"/>
    <mergeCell ref="CG5:CH5"/>
    <mergeCell ref="BD5:BE5"/>
    <mergeCell ref="BF5:BG5"/>
    <mergeCell ref="BH5:BI5"/>
    <mergeCell ref="BJ5:BK5"/>
    <mergeCell ref="BL5:BM5"/>
    <mergeCell ref="BN5:BO5"/>
    <mergeCell ref="AR5:AS5"/>
    <mergeCell ref="AT5:AU5"/>
    <mergeCell ref="AV5:AW5"/>
    <mergeCell ref="BB5:BC5"/>
    <mergeCell ref="CM5:CM6"/>
    <mergeCell ref="DJ1:DJ6"/>
    <mergeCell ref="DH5:DH6"/>
    <mergeCell ref="CA1:CH4"/>
    <mergeCell ref="CI1:CL4"/>
    <mergeCell ref="CM1:CP4"/>
    <mergeCell ref="CQ1:CQ6"/>
    <mergeCell ref="CR1:CR6"/>
    <mergeCell ref="CS1:CS6"/>
    <mergeCell ref="CI5:CI6"/>
    <mergeCell ref="CJ5:CJ6"/>
    <mergeCell ref="CK5:CK6"/>
    <mergeCell ref="CL5:CL6"/>
    <mergeCell ref="CT1:CT6"/>
    <mergeCell ref="CU1:CU6"/>
    <mergeCell ref="DF5:DF6"/>
    <mergeCell ref="DG5:DG6"/>
    <mergeCell ref="CV1:CV6"/>
    <mergeCell ref="CW1:CW6"/>
    <mergeCell ref="CX1:CX6"/>
    <mergeCell ref="CN5:CN6"/>
    <mergeCell ref="CO5:CO6"/>
    <mergeCell ref="BB1:BT4"/>
    <mergeCell ref="BU1:BU4"/>
    <mergeCell ref="BV1:BZ4"/>
    <mergeCell ref="A3:B4"/>
    <mergeCell ref="C3:R3"/>
    <mergeCell ref="S3:AH3"/>
    <mergeCell ref="AI3:AI6"/>
    <mergeCell ref="AJ3:AO4"/>
    <mergeCell ref="AP3:AU4"/>
    <mergeCell ref="AV3:BA4"/>
    <mergeCell ref="C4:J4"/>
    <mergeCell ref="K4:R4"/>
    <mergeCell ref="S4:Z4"/>
    <mergeCell ref="AA4:AH4"/>
    <mergeCell ref="I5:I6"/>
    <mergeCell ref="J5:J6"/>
    <mergeCell ref="K5:K6"/>
    <mergeCell ref="L5:L6"/>
    <mergeCell ref="M5:M6"/>
    <mergeCell ref="N5:P5"/>
    <mergeCell ref="A5:A6"/>
    <mergeCell ref="B5:B6"/>
    <mergeCell ref="C5:C6"/>
    <mergeCell ref="D5:D6"/>
    <mergeCell ref="AP54:AU55"/>
    <mergeCell ref="AV54:BA55"/>
    <mergeCell ref="AV73:AW73"/>
    <mergeCell ref="AX73:AY73"/>
    <mergeCell ref="AZ73:BA73"/>
    <mergeCell ref="A1:B2"/>
    <mergeCell ref="C1:AI2"/>
    <mergeCell ref="AJ1:BA2"/>
    <mergeCell ref="E5:E6"/>
    <mergeCell ref="F5:H5"/>
    <mergeCell ref="Y5:Y6"/>
    <mergeCell ref="Z5:Z6"/>
    <mergeCell ref="AA5:AA6"/>
    <mergeCell ref="AB5:AB6"/>
    <mergeCell ref="AC5:AC6"/>
    <mergeCell ref="AD5:AF5"/>
    <mergeCell ref="Q5:Q6"/>
    <mergeCell ref="R5:R6"/>
    <mergeCell ref="S5:S6"/>
    <mergeCell ref="T5:T6"/>
    <mergeCell ref="U5:U6"/>
    <mergeCell ref="V5:X5"/>
    <mergeCell ref="AZ5:BA5"/>
    <mergeCell ref="AX5:AY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Y76"/>
  <sheetViews>
    <sheetView tabSelected="1" topLeftCell="A52" zoomScaleNormal="100" workbookViewId="0">
      <pane xSplit="2" topLeftCell="C1" activePane="topRight" state="frozen"/>
      <selection activeCell="A43" sqref="A43"/>
      <selection pane="topRight" activeCell="G69" sqref="G69"/>
    </sheetView>
  </sheetViews>
  <sheetFormatPr defaultRowHeight="15" x14ac:dyDescent="0.25"/>
  <cols>
    <col min="1" max="1" width="6.7109375" style="96" customWidth="1"/>
    <col min="2" max="2" width="18.28515625" style="96" customWidth="1"/>
    <col min="3" max="3" width="13.28515625" customWidth="1"/>
    <col min="5" max="5" width="13.140625" customWidth="1"/>
    <col min="6" max="6" width="14" customWidth="1"/>
    <col min="8" max="8" width="10.28515625" customWidth="1"/>
    <col min="9" max="10" width="13.7109375" customWidth="1"/>
    <col min="11" max="12" width="12.28515625" style="97" customWidth="1"/>
    <col min="13" max="14" width="9.140625" style="97"/>
    <col min="16" max="16" width="10.140625" customWidth="1"/>
    <col min="17" max="17" width="10.5703125" customWidth="1"/>
    <col min="19" max="19" width="10.28515625" customWidth="1"/>
    <col min="20" max="20" width="10.7109375" customWidth="1"/>
    <col min="21" max="21" width="10.140625" style="97" bestFit="1" customWidth="1"/>
    <col min="22" max="22" width="10.140625" style="97" customWidth="1"/>
    <col min="23" max="23" width="11.140625" customWidth="1"/>
    <col min="26" max="26" width="13.42578125" customWidth="1"/>
    <col min="27" max="27" width="10.140625" customWidth="1"/>
    <col min="28" max="28" width="10.28515625" customWidth="1"/>
    <col min="29" max="29" width="10.42578125" bestFit="1" customWidth="1"/>
    <col min="30" max="30" width="12.28515625" customWidth="1"/>
    <col min="31" max="31" width="9.85546875" customWidth="1"/>
    <col min="32" max="32" width="9.140625" style="98"/>
    <col min="33" max="34" width="10.5703125" style="229" customWidth="1"/>
    <col min="35" max="36" width="9.140625" style="229"/>
    <col min="37" max="37" width="13.42578125" customWidth="1"/>
    <col min="39" max="39" width="10.28515625" customWidth="1"/>
    <col min="41" max="41" width="12.28515625" customWidth="1"/>
    <col min="42" max="42" width="9.85546875" customWidth="1"/>
    <col min="43" max="43" width="9.140625" style="98"/>
    <col min="44" max="44" width="10.5703125" style="226" customWidth="1"/>
    <col min="45" max="45" width="10.140625" style="226" bestFit="1" customWidth="1"/>
    <col min="46" max="46" width="10.140625" style="226" customWidth="1"/>
    <col min="47" max="47" width="10.42578125" style="226" customWidth="1"/>
    <col min="49" max="49" width="13.42578125" customWidth="1"/>
    <col min="51" max="51" width="10.140625" customWidth="1"/>
    <col min="52" max="52" width="33.7109375" bestFit="1" customWidth="1"/>
    <col min="54" max="54" width="12.28515625" customWidth="1"/>
    <col min="55" max="55" width="9.85546875" customWidth="1"/>
    <col min="56" max="56" width="9.140625" style="98"/>
    <col min="57" max="57" width="10.5703125" style="226" customWidth="1"/>
    <col min="58" max="58" width="10" style="226" customWidth="1"/>
    <col min="59" max="59" width="10.42578125" style="226" customWidth="1"/>
    <col min="63" max="63" width="27" bestFit="1" customWidth="1"/>
    <col min="64" max="64" width="22.7109375" bestFit="1" customWidth="1"/>
    <col min="65" max="65" width="12.28515625" bestFit="1" customWidth="1"/>
    <col min="71" max="71" width="16.28515625" customWidth="1"/>
    <col min="72" max="74" width="20.42578125" style="226" customWidth="1"/>
  </cols>
  <sheetData>
    <row r="1" spans="1:77" ht="30.75" customHeight="1" thickBot="1" x14ac:dyDescent="0.3">
      <c r="A1" s="430" t="s">
        <v>86</v>
      </c>
      <c r="B1" s="430"/>
      <c r="C1" s="431" t="s">
        <v>87</v>
      </c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2" t="s">
        <v>88</v>
      </c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3" t="s">
        <v>89</v>
      </c>
      <c r="AB1" s="434"/>
      <c r="AC1" s="434"/>
      <c r="AD1" s="434"/>
      <c r="AE1" s="434"/>
      <c r="AF1" s="434"/>
      <c r="AG1" s="434"/>
      <c r="AH1" s="434"/>
      <c r="AI1" s="434"/>
      <c r="AJ1" s="434"/>
      <c r="AK1" s="434"/>
      <c r="AL1" s="435"/>
      <c r="AM1" s="436" t="s">
        <v>90</v>
      </c>
      <c r="AN1" s="437"/>
      <c r="AO1" s="437"/>
      <c r="AP1" s="437"/>
      <c r="AQ1" s="437"/>
      <c r="AR1" s="437"/>
      <c r="AS1" s="437"/>
      <c r="AT1" s="437"/>
      <c r="AU1" s="437"/>
      <c r="AV1" s="437"/>
      <c r="AW1" s="437"/>
      <c r="AX1" s="438"/>
      <c r="AY1" s="9"/>
      <c r="AZ1" s="439" t="s">
        <v>91</v>
      </c>
      <c r="BA1" s="440"/>
      <c r="BB1" s="440"/>
      <c r="BC1" s="440"/>
      <c r="BD1" s="440"/>
      <c r="BE1" s="440"/>
      <c r="BF1" s="440"/>
      <c r="BG1" s="440"/>
      <c r="BH1" s="440"/>
      <c r="BI1" s="440"/>
      <c r="BJ1" s="440"/>
      <c r="BK1" s="10"/>
      <c r="BL1" s="10"/>
      <c r="BM1" s="10"/>
      <c r="BN1" s="10"/>
      <c r="BO1" s="10"/>
      <c r="BP1" s="10"/>
      <c r="BQ1" s="10"/>
      <c r="BR1" s="423"/>
      <c r="BS1" s="423"/>
      <c r="BT1" s="11"/>
      <c r="BU1" s="11"/>
      <c r="BV1" s="11"/>
    </row>
    <row r="2" spans="1:77" ht="30.75" customHeight="1" thickBot="1" x14ac:dyDescent="0.3">
      <c r="A2" s="424" t="s">
        <v>107</v>
      </c>
      <c r="B2" s="424"/>
      <c r="C2" s="425" t="s">
        <v>92</v>
      </c>
      <c r="D2" s="426" t="s">
        <v>93</v>
      </c>
      <c r="E2" s="426"/>
      <c r="F2" s="426"/>
      <c r="G2" s="426"/>
      <c r="H2" s="426"/>
      <c r="I2" s="426"/>
      <c r="J2" s="426"/>
      <c r="K2" s="426"/>
      <c r="L2" s="425" t="s">
        <v>94</v>
      </c>
      <c r="M2" s="425" t="s">
        <v>95</v>
      </c>
      <c r="N2" s="427" t="s">
        <v>96</v>
      </c>
      <c r="O2" s="428" t="s">
        <v>92</v>
      </c>
      <c r="P2" s="429" t="s">
        <v>93</v>
      </c>
      <c r="Q2" s="429"/>
      <c r="R2" s="429"/>
      <c r="S2" s="429"/>
      <c r="T2" s="429"/>
      <c r="U2" s="429"/>
      <c r="V2" s="429"/>
      <c r="W2" s="429"/>
      <c r="X2" s="428" t="s">
        <v>94</v>
      </c>
      <c r="Y2" s="428" t="s">
        <v>95</v>
      </c>
      <c r="Z2" s="444" t="s">
        <v>96</v>
      </c>
      <c r="AA2" s="445" t="s">
        <v>92</v>
      </c>
      <c r="AB2" s="446" t="s">
        <v>97</v>
      </c>
      <c r="AC2" s="446"/>
      <c r="AD2" s="446"/>
      <c r="AE2" s="446"/>
      <c r="AF2" s="446"/>
      <c r="AG2" s="446"/>
      <c r="AH2" s="446"/>
      <c r="AI2" s="446"/>
      <c r="AJ2" s="445" t="s">
        <v>94</v>
      </c>
      <c r="AK2" s="445" t="s">
        <v>95</v>
      </c>
      <c r="AL2" s="453" t="s">
        <v>96</v>
      </c>
      <c r="AM2" s="442" t="s">
        <v>92</v>
      </c>
      <c r="AN2" s="441" t="s">
        <v>93</v>
      </c>
      <c r="AO2" s="441"/>
      <c r="AP2" s="441"/>
      <c r="AQ2" s="441"/>
      <c r="AR2" s="441"/>
      <c r="AS2" s="441"/>
      <c r="AT2" s="441"/>
      <c r="AU2" s="441"/>
      <c r="AV2" s="442" t="s">
        <v>94</v>
      </c>
      <c r="AW2" s="442" t="s">
        <v>95</v>
      </c>
      <c r="AX2" s="443" t="s">
        <v>96</v>
      </c>
      <c r="AY2" s="12"/>
      <c r="AZ2" s="449" t="s">
        <v>92</v>
      </c>
      <c r="BA2" s="450" t="s">
        <v>93</v>
      </c>
      <c r="BB2" s="450"/>
      <c r="BC2" s="450"/>
      <c r="BD2" s="450"/>
      <c r="BE2" s="450"/>
      <c r="BF2" s="450"/>
      <c r="BG2" s="450"/>
      <c r="BH2" s="449" t="s">
        <v>94</v>
      </c>
      <c r="BI2" s="449" t="s">
        <v>95</v>
      </c>
      <c r="BJ2" s="451" t="s">
        <v>96</v>
      </c>
      <c r="BK2" s="10"/>
      <c r="BL2" s="10"/>
      <c r="BM2" s="10"/>
      <c r="BN2" s="10"/>
      <c r="BO2" s="10"/>
      <c r="BP2" s="10"/>
      <c r="BQ2" s="10"/>
      <c r="BR2" s="13"/>
      <c r="BS2" s="13"/>
      <c r="BT2" s="13"/>
      <c r="BU2" s="452"/>
      <c r="BV2" s="452"/>
      <c r="BW2" s="447"/>
      <c r="BX2" s="447"/>
      <c r="BY2" s="447"/>
    </row>
    <row r="3" spans="1:77" s="96" customFormat="1" ht="35.25" customHeight="1" thickBot="1" x14ac:dyDescent="0.3">
      <c r="A3" s="228" t="s">
        <v>98</v>
      </c>
      <c r="B3" s="228" t="s">
        <v>99</v>
      </c>
      <c r="C3" s="425"/>
      <c r="D3" s="237" t="s">
        <v>100</v>
      </c>
      <c r="E3" s="237" t="s">
        <v>101</v>
      </c>
      <c r="F3" s="237" t="s">
        <v>102</v>
      </c>
      <c r="G3" s="14" t="s">
        <v>103</v>
      </c>
      <c r="H3" s="237" t="s">
        <v>70</v>
      </c>
      <c r="I3" s="237" t="s">
        <v>104</v>
      </c>
      <c r="J3" s="237" t="s">
        <v>128</v>
      </c>
      <c r="K3" s="237" t="s">
        <v>34</v>
      </c>
      <c r="L3" s="425"/>
      <c r="M3" s="425"/>
      <c r="N3" s="427"/>
      <c r="O3" s="428"/>
      <c r="P3" s="234" t="s">
        <v>100</v>
      </c>
      <c r="Q3" s="234" t="s">
        <v>101</v>
      </c>
      <c r="R3" s="234" t="s">
        <v>102</v>
      </c>
      <c r="S3" s="15" t="s">
        <v>103</v>
      </c>
      <c r="T3" s="234" t="s">
        <v>70</v>
      </c>
      <c r="U3" s="234" t="s">
        <v>104</v>
      </c>
      <c r="V3" s="234" t="s">
        <v>128</v>
      </c>
      <c r="W3" s="234" t="s">
        <v>34</v>
      </c>
      <c r="X3" s="428"/>
      <c r="Y3" s="428"/>
      <c r="Z3" s="444"/>
      <c r="AA3" s="445"/>
      <c r="AB3" s="232" t="s">
        <v>100</v>
      </c>
      <c r="AC3" s="232" t="s">
        <v>101</v>
      </c>
      <c r="AD3" s="232" t="s">
        <v>102</v>
      </c>
      <c r="AE3" s="16" t="s">
        <v>103</v>
      </c>
      <c r="AF3" s="232" t="s">
        <v>70</v>
      </c>
      <c r="AG3" s="232" t="s">
        <v>104</v>
      </c>
      <c r="AH3" s="232"/>
      <c r="AI3" s="232" t="s">
        <v>34</v>
      </c>
      <c r="AJ3" s="445"/>
      <c r="AK3" s="445"/>
      <c r="AL3" s="453"/>
      <c r="AM3" s="442"/>
      <c r="AN3" s="230" t="s">
        <v>100</v>
      </c>
      <c r="AO3" s="230" t="s">
        <v>101</v>
      </c>
      <c r="AP3" s="230" t="s">
        <v>102</v>
      </c>
      <c r="AQ3" s="17" t="s">
        <v>103</v>
      </c>
      <c r="AR3" s="230" t="s">
        <v>70</v>
      </c>
      <c r="AS3" s="230" t="s">
        <v>104</v>
      </c>
      <c r="AT3" s="230"/>
      <c r="AU3" s="230" t="s">
        <v>34</v>
      </c>
      <c r="AV3" s="442"/>
      <c r="AW3" s="442"/>
      <c r="AX3" s="443"/>
      <c r="AY3" s="18"/>
      <c r="AZ3" s="449"/>
      <c r="BA3" s="227" t="s">
        <v>100</v>
      </c>
      <c r="BB3" s="227" t="s">
        <v>101</v>
      </c>
      <c r="BC3" s="227" t="s">
        <v>102</v>
      </c>
      <c r="BD3" s="19" t="s">
        <v>103</v>
      </c>
      <c r="BE3" s="227" t="s">
        <v>70</v>
      </c>
      <c r="BF3" s="227" t="s">
        <v>104</v>
      </c>
      <c r="BG3" s="227" t="s">
        <v>34</v>
      </c>
      <c r="BH3" s="449"/>
      <c r="BI3" s="449"/>
      <c r="BJ3" s="451"/>
      <c r="BK3" s="22"/>
      <c r="BL3" s="22"/>
      <c r="BM3" s="18"/>
      <c r="BN3" s="18"/>
      <c r="BO3" s="22"/>
      <c r="BP3" s="22"/>
      <c r="BQ3" s="22"/>
      <c r="BR3" s="22"/>
      <c r="BS3" s="22"/>
      <c r="BT3" s="23"/>
      <c r="BU3" s="18"/>
      <c r="BV3" s="18"/>
      <c r="BW3" s="190"/>
      <c r="BX3" s="190"/>
      <c r="BY3" s="191"/>
    </row>
    <row r="4" spans="1:77" s="49" customFormat="1" ht="21.95" customHeight="1" thickBot="1" x14ac:dyDescent="0.3">
      <c r="A4" s="26">
        <v>1</v>
      </c>
      <c r="B4" s="27" t="s">
        <v>105</v>
      </c>
      <c r="C4" s="28">
        <v>480</v>
      </c>
      <c r="D4" s="29">
        <v>424</v>
      </c>
      <c r="E4" s="29">
        <v>17</v>
      </c>
      <c r="F4" s="29">
        <v>2</v>
      </c>
      <c r="G4" s="29">
        <v>29</v>
      </c>
      <c r="H4" s="29">
        <v>4</v>
      </c>
      <c r="I4" s="29">
        <v>4</v>
      </c>
      <c r="J4" s="29"/>
      <c r="K4" s="30">
        <f>SUM(D4:I4)</f>
        <v>480</v>
      </c>
      <c r="L4" s="31">
        <f>(D4+E4)/(C4)</f>
        <v>0.91874999999999996</v>
      </c>
      <c r="M4" s="31">
        <f>D4/(C4)</f>
        <v>0.8833333333333333</v>
      </c>
      <c r="N4" s="31">
        <f>H4/(C4)</f>
        <v>8.3333333333333332E-3</v>
      </c>
      <c r="O4" s="32">
        <v>489</v>
      </c>
      <c r="P4" s="32">
        <v>0</v>
      </c>
      <c r="Q4" s="32">
        <v>454</v>
      </c>
      <c r="R4" s="32">
        <v>0</v>
      </c>
      <c r="S4" s="28">
        <v>23</v>
      </c>
      <c r="T4" s="32">
        <v>2</v>
      </c>
      <c r="U4" s="32">
        <v>10</v>
      </c>
      <c r="V4" s="210"/>
      <c r="W4" s="33">
        <f t="shared" ref="W4:W12" si="0">SUM(P4:U4)</f>
        <v>489</v>
      </c>
      <c r="X4" s="34">
        <f>(P4+Q4)/(O4)</f>
        <v>0.92842535787321068</v>
      </c>
      <c r="Y4" s="34">
        <f>P4/(O4)</f>
        <v>0</v>
      </c>
      <c r="Z4" s="34">
        <f>T4/(O4)</f>
        <v>4.0899795501022499E-3</v>
      </c>
      <c r="AA4" s="32">
        <v>371</v>
      </c>
      <c r="AB4" s="32">
        <v>0</v>
      </c>
      <c r="AC4" s="32">
        <v>336</v>
      </c>
      <c r="AD4" s="32">
        <v>1</v>
      </c>
      <c r="AE4" s="28">
        <v>29</v>
      </c>
      <c r="AF4" s="32">
        <v>1</v>
      </c>
      <c r="AG4" s="32">
        <v>4</v>
      </c>
      <c r="AH4" s="32"/>
      <c r="AI4" s="33">
        <f>SUM(AB4:AG4)</f>
        <v>371</v>
      </c>
      <c r="AJ4" s="35">
        <f>(AB4+AC4)/(AA4)</f>
        <v>0.90566037735849059</v>
      </c>
      <c r="AK4" s="35">
        <f>AB4/(AA4)</f>
        <v>0</v>
      </c>
      <c r="AL4" s="35">
        <f>AF4/(AA4)</f>
        <v>2.6954177897574125E-3</v>
      </c>
      <c r="AM4" s="32">
        <v>25</v>
      </c>
      <c r="AN4" s="32">
        <v>10</v>
      </c>
      <c r="AO4" s="32">
        <v>15</v>
      </c>
      <c r="AP4" s="32">
        <v>0</v>
      </c>
      <c r="AQ4" s="28">
        <v>0</v>
      </c>
      <c r="AR4" s="32">
        <v>0</v>
      </c>
      <c r="AS4" s="32">
        <v>0</v>
      </c>
      <c r="AT4" s="32"/>
      <c r="AU4" s="33">
        <f>SUM(AN4:AS4)</f>
        <v>25</v>
      </c>
      <c r="AV4" s="36">
        <f>(AN4+AO4)/(AM4)</f>
        <v>1</v>
      </c>
      <c r="AW4" s="37">
        <f>AN4/(AM4)</f>
        <v>0.4</v>
      </c>
      <c r="AX4" s="38">
        <f>AR4/(AM4)</f>
        <v>0</v>
      </c>
      <c r="AY4" s="39"/>
      <c r="AZ4" s="32">
        <f>C4+O4+AA4</f>
        <v>1340</v>
      </c>
      <c r="BA4" s="32">
        <f t="shared" ref="BA4:BF11" si="1">D4+P4+AB4</f>
        <v>424</v>
      </c>
      <c r="BB4" s="32">
        <f>E4+Q4+AC4</f>
        <v>807</v>
      </c>
      <c r="BC4" s="32">
        <f>F4+R4+AD4</f>
        <v>3</v>
      </c>
      <c r="BD4" s="32">
        <f>G4+S4+AE4</f>
        <v>81</v>
      </c>
      <c r="BE4" s="32">
        <f>H4+T4+AF4</f>
        <v>7</v>
      </c>
      <c r="BF4" s="32">
        <f>I4+U4+AG4</f>
        <v>18</v>
      </c>
      <c r="BG4" s="33">
        <f>SUM(BA4:BF4)</f>
        <v>1340</v>
      </c>
      <c r="BH4" s="40">
        <f>(BA4+BB4)/(AZ4)</f>
        <v>0.91865671641791047</v>
      </c>
      <c r="BI4" s="41">
        <f>BA4/(AZ4)</f>
        <v>0.31641791044776119</v>
      </c>
      <c r="BJ4" s="42">
        <f>BE4/(AZ4)</f>
        <v>5.2238805970149255E-3</v>
      </c>
      <c r="BK4" s="43"/>
      <c r="BL4" s="43"/>
      <c r="BM4" s="43"/>
      <c r="BN4" s="43"/>
      <c r="BO4" s="43"/>
      <c r="BP4" s="43"/>
      <c r="BQ4" s="44"/>
      <c r="BR4" s="45"/>
      <c r="BS4" s="45"/>
      <c r="BT4" s="45"/>
      <c r="BU4" s="39"/>
      <c r="BV4" s="46"/>
      <c r="BW4" s="47"/>
      <c r="BX4" s="47"/>
      <c r="BY4" s="48"/>
    </row>
    <row r="5" spans="1:77" s="67" customFormat="1" ht="21.95" customHeight="1" thickBot="1" x14ac:dyDescent="0.3">
      <c r="A5" s="50">
        <v>2</v>
      </c>
      <c r="B5" s="51" t="s">
        <v>78</v>
      </c>
      <c r="C5" s="52">
        <v>1011</v>
      </c>
      <c r="D5" s="142">
        <v>635</v>
      </c>
      <c r="E5" s="142">
        <v>213</v>
      </c>
      <c r="F5" s="142">
        <v>14</v>
      </c>
      <c r="G5" s="142">
        <v>33</v>
      </c>
      <c r="H5" s="142">
        <v>72</v>
      </c>
      <c r="I5" s="142">
        <v>44</v>
      </c>
      <c r="J5" s="142"/>
      <c r="K5" s="142">
        <v>1011</v>
      </c>
      <c r="L5" s="31">
        <f>(D5+E5)/(C5)</f>
        <v>0.83877349159248271</v>
      </c>
      <c r="M5" s="31">
        <f t="shared" ref="M5:M11" si="2">D5/(C5)</f>
        <v>0.62809099901088028</v>
      </c>
      <c r="N5" s="31">
        <f t="shared" ref="N5:N11" si="3">H5/(C5)</f>
        <v>7.1216617210682495E-2</v>
      </c>
      <c r="O5" s="55">
        <v>919</v>
      </c>
      <c r="P5" s="53">
        <v>0</v>
      </c>
      <c r="Q5" s="53">
        <v>790</v>
      </c>
      <c r="R5" s="53">
        <v>0</v>
      </c>
      <c r="S5" s="53">
        <v>15</v>
      </c>
      <c r="T5" s="53">
        <v>59</v>
      </c>
      <c r="U5" s="54">
        <v>55</v>
      </c>
      <c r="V5" s="201"/>
      <c r="W5" s="33">
        <f t="shared" si="0"/>
        <v>919</v>
      </c>
      <c r="X5" s="34">
        <f>(P5+Q5)/(O5)</f>
        <v>0.85963003264417848</v>
      </c>
      <c r="Y5" s="34">
        <f>P5/(O5)</f>
        <v>0</v>
      </c>
      <c r="Z5" s="56">
        <f>S5/(O5)</f>
        <v>1.6322089227421111E-2</v>
      </c>
      <c r="AA5" s="57">
        <v>593</v>
      </c>
      <c r="AB5" s="57">
        <v>0</v>
      </c>
      <c r="AC5" s="57">
        <v>549</v>
      </c>
      <c r="AD5" s="52">
        <v>0</v>
      </c>
      <c r="AE5" s="57">
        <v>6</v>
      </c>
      <c r="AF5" s="57">
        <v>34</v>
      </c>
      <c r="AG5" s="54">
        <v>4</v>
      </c>
      <c r="AH5" s="201"/>
      <c r="AI5" s="33">
        <f>SUM(AB5:AG5)</f>
        <v>593</v>
      </c>
      <c r="AJ5" s="35">
        <f>(AB5+AC5)/(AA5)</f>
        <v>0.92580101180438445</v>
      </c>
      <c r="AK5" s="35">
        <f>AB5/(AA5)</f>
        <v>0</v>
      </c>
      <c r="AL5" s="58">
        <f>AE5/(AA5)</f>
        <v>1.0118043844856661E-2</v>
      </c>
      <c r="AM5" s="55">
        <v>63</v>
      </c>
      <c r="AN5" s="53">
        <v>17</v>
      </c>
      <c r="AO5" s="53">
        <v>26</v>
      </c>
      <c r="AP5" s="53">
        <v>2</v>
      </c>
      <c r="AQ5" s="53">
        <v>5</v>
      </c>
      <c r="AR5" s="53">
        <v>5</v>
      </c>
      <c r="AS5" s="54">
        <v>8</v>
      </c>
      <c r="AT5" s="201"/>
      <c r="AU5" s="33">
        <f>SUM(AN5:AS5)</f>
        <v>63</v>
      </c>
      <c r="AV5" s="36">
        <f>(AN5+AO5)/(AM5)</f>
        <v>0.68253968253968256</v>
      </c>
      <c r="AW5" s="37">
        <f>AN5/(AM5)</f>
        <v>0.26984126984126983</v>
      </c>
      <c r="AX5" s="61">
        <f>AQ5/(AM5)</f>
        <v>7.9365079365079361E-2</v>
      </c>
      <c r="AY5" s="39"/>
      <c r="AZ5" s="32">
        <f t="shared" ref="AZ5:AZ11" si="4">C5+O5+AA5</f>
        <v>2523</v>
      </c>
      <c r="BA5" s="32">
        <f t="shared" si="1"/>
        <v>635</v>
      </c>
      <c r="BB5" s="32">
        <f t="shared" si="1"/>
        <v>1552</v>
      </c>
      <c r="BC5" s="32">
        <f t="shared" si="1"/>
        <v>14</v>
      </c>
      <c r="BD5" s="32">
        <f t="shared" si="1"/>
        <v>54</v>
      </c>
      <c r="BE5" s="32">
        <f t="shared" si="1"/>
        <v>165</v>
      </c>
      <c r="BF5" s="32">
        <f t="shared" si="1"/>
        <v>103</v>
      </c>
      <c r="BG5" s="33">
        <f t="shared" ref="BG5:BG11" si="5">SUM(BA5:BF5)</f>
        <v>2523</v>
      </c>
      <c r="BH5" s="62">
        <f t="shared" ref="BH5:BH11" si="6">(BA5+BB5)/(AZ5)</f>
        <v>0.86682520808561236</v>
      </c>
      <c r="BI5" s="63">
        <f t="shared" ref="BI5:BI11" si="7">BA5/(AZ5)</f>
        <v>0.25168450257629804</v>
      </c>
      <c r="BJ5" s="64">
        <f t="shared" ref="BJ5:BJ11" si="8">BE5/(AZ5)</f>
        <v>6.5398335315101072E-2</v>
      </c>
      <c r="BK5" s="43"/>
      <c r="BL5" s="43"/>
      <c r="BM5" s="43"/>
      <c r="BN5" s="43"/>
      <c r="BO5" s="43"/>
      <c r="BP5" s="43"/>
      <c r="BQ5" s="44"/>
      <c r="BR5" s="45"/>
      <c r="BS5" s="45"/>
      <c r="BT5" s="45"/>
      <c r="BU5" s="39"/>
      <c r="BV5" s="46"/>
      <c r="BW5" s="65"/>
      <c r="BX5" s="65"/>
      <c r="BY5" s="66"/>
    </row>
    <row r="6" spans="1:77" s="49" customFormat="1" ht="21.95" customHeight="1" thickBot="1" x14ac:dyDescent="0.3">
      <c r="A6" s="50">
        <v>3</v>
      </c>
      <c r="B6" s="51" t="s">
        <v>79</v>
      </c>
      <c r="C6" s="52">
        <v>320</v>
      </c>
      <c r="D6" s="53">
        <v>272</v>
      </c>
      <c r="E6" s="53">
        <v>12</v>
      </c>
      <c r="F6" s="53">
        <v>6</v>
      </c>
      <c r="G6" s="53">
        <v>13</v>
      </c>
      <c r="H6" s="53">
        <v>8</v>
      </c>
      <c r="I6" s="53">
        <v>2</v>
      </c>
      <c r="J6" s="53"/>
      <c r="K6" s="54">
        <f t="shared" ref="K6:K12" si="9">SUM(D6:I6)</f>
        <v>313</v>
      </c>
      <c r="L6" s="31">
        <f t="shared" ref="L6:L11" si="10">(D6+E6)/(C6)</f>
        <v>0.88749999999999996</v>
      </c>
      <c r="M6" s="31">
        <f t="shared" si="2"/>
        <v>0.85</v>
      </c>
      <c r="N6" s="31">
        <f t="shared" si="3"/>
        <v>2.5000000000000001E-2</v>
      </c>
      <c r="O6" s="55">
        <v>291</v>
      </c>
      <c r="P6" s="53">
        <v>1</v>
      </c>
      <c r="Q6" s="53">
        <v>285</v>
      </c>
      <c r="R6" s="53">
        <v>0</v>
      </c>
      <c r="S6" s="53">
        <v>2</v>
      </c>
      <c r="T6" s="53">
        <v>3</v>
      </c>
      <c r="U6" s="53">
        <v>0</v>
      </c>
      <c r="V6" s="53"/>
      <c r="W6" s="54">
        <f t="shared" si="0"/>
        <v>291</v>
      </c>
      <c r="X6" s="56">
        <f t="shared" ref="X6:X11" si="11">(P6+Q6)/(O6)</f>
        <v>0.98281786941580751</v>
      </c>
      <c r="Y6" s="56">
        <f t="shared" ref="Y6:Y11" si="12">P6/(O6)</f>
        <v>3.4364261168384879E-3</v>
      </c>
      <c r="Z6" s="56">
        <f t="shared" ref="Z6:Z11" si="13">T6/(O6)</f>
        <v>1.0309278350515464E-2</v>
      </c>
      <c r="AA6" s="57">
        <v>237</v>
      </c>
      <c r="AB6" s="57">
        <v>0</v>
      </c>
      <c r="AC6" s="57">
        <v>195</v>
      </c>
      <c r="AD6" s="57">
        <v>1</v>
      </c>
      <c r="AE6" s="52">
        <v>3</v>
      </c>
      <c r="AF6" s="57">
        <v>3</v>
      </c>
      <c r="AG6" s="57">
        <v>0</v>
      </c>
      <c r="AH6" s="57"/>
      <c r="AI6" s="54">
        <f t="shared" ref="AI6:AI12" si="14">SUM(AB6:AG6)</f>
        <v>202</v>
      </c>
      <c r="AJ6" s="58">
        <f t="shared" ref="AJ6:AJ11" si="15">(AB6+AC6)/(AA6)</f>
        <v>0.82278481012658233</v>
      </c>
      <c r="AK6" s="58">
        <f t="shared" ref="AK6:AK11" si="16">AB6/(AA6)</f>
        <v>0</v>
      </c>
      <c r="AL6" s="58">
        <f t="shared" ref="AL6:AL11" si="17">AF6/(AA6)</f>
        <v>1.2658227848101266E-2</v>
      </c>
      <c r="AM6" s="55">
        <v>52</v>
      </c>
      <c r="AN6" s="53">
        <v>12</v>
      </c>
      <c r="AO6" s="53">
        <v>31</v>
      </c>
      <c r="AP6" s="53">
        <v>0</v>
      </c>
      <c r="AQ6" s="53">
        <v>1</v>
      </c>
      <c r="AR6" s="53">
        <v>2</v>
      </c>
      <c r="AS6" s="53">
        <v>1</v>
      </c>
      <c r="AT6" s="200"/>
      <c r="AU6" s="33">
        <f>SUM(AN6:AS6)</f>
        <v>47</v>
      </c>
      <c r="AV6" s="59">
        <f>(AN6+AO6)/(AM6)</f>
        <v>0.82692307692307687</v>
      </c>
      <c r="AW6" s="60">
        <f t="shared" ref="AW6:AW11" si="18">AN6/(AM6)</f>
        <v>0.23076923076923078</v>
      </c>
      <c r="AX6" s="61">
        <f t="shared" ref="AX6:AX11" si="19">AR6/(AM6)</f>
        <v>3.8461538461538464E-2</v>
      </c>
      <c r="AY6" s="39"/>
      <c r="AZ6" s="32">
        <f t="shared" si="4"/>
        <v>848</v>
      </c>
      <c r="BA6" s="32">
        <f t="shared" si="1"/>
        <v>273</v>
      </c>
      <c r="BB6" s="32">
        <f t="shared" si="1"/>
        <v>492</v>
      </c>
      <c r="BC6" s="32">
        <f t="shared" si="1"/>
        <v>7</v>
      </c>
      <c r="BD6" s="32">
        <f t="shared" si="1"/>
        <v>18</v>
      </c>
      <c r="BE6" s="32">
        <f t="shared" si="1"/>
        <v>14</v>
      </c>
      <c r="BF6" s="32">
        <f t="shared" si="1"/>
        <v>2</v>
      </c>
      <c r="BG6" s="33">
        <f t="shared" si="5"/>
        <v>806</v>
      </c>
      <c r="BH6" s="62">
        <f t="shared" si="6"/>
        <v>0.902122641509434</v>
      </c>
      <c r="BI6" s="63">
        <f t="shared" si="7"/>
        <v>0.32193396226415094</v>
      </c>
      <c r="BJ6" s="64">
        <f t="shared" si="8"/>
        <v>1.6509433962264151E-2</v>
      </c>
      <c r="BK6" s="43"/>
      <c r="BL6" s="43"/>
      <c r="BM6" s="43"/>
      <c r="BN6" s="43"/>
      <c r="BO6" s="43"/>
      <c r="BP6" s="43"/>
      <c r="BQ6" s="44"/>
      <c r="BR6" s="45"/>
      <c r="BS6" s="45"/>
      <c r="BT6" s="45"/>
      <c r="BU6" s="39"/>
      <c r="BV6" s="46"/>
      <c r="BW6" s="47"/>
      <c r="BX6" s="47"/>
      <c r="BY6" s="47"/>
    </row>
    <row r="7" spans="1:77" s="49" customFormat="1" ht="21.95" customHeight="1" thickBot="1" x14ac:dyDescent="0.3">
      <c r="A7" s="50">
        <v>4</v>
      </c>
      <c r="B7" s="51" t="s">
        <v>80</v>
      </c>
      <c r="C7" s="52">
        <v>68</v>
      </c>
      <c r="D7" s="53">
        <v>62</v>
      </c>
      <c r="E7" s="53">
        <v>6</v>
      </c>
      <c r="F7" s="53">
        <v>0</v>
      </c>
      <c r="G7" s="53">
        <v>0</v>
      </c>
      <c r="H7" s="53">
        <v>0</v>
      </c>
      <c r="I7" s="53">
        <v>0</v>
      </c>
      <c r="J7" s="53"/>
      <c r="K7" s="54">
        <f t="shared" si="9"/>
        <v>68</v>
      </c>
      <c r="L7" s="31">
        <f t="shared" si="10"/>
        <v>1</v>
      </c>
      <c r="M7" s="31">
        <f t="shared" si="2"/>
        <v>0.91176470588235292</v>
      </c>
      <c r="N7" s="31">
        <f t="shared" si="3"/>
        <v>0</v>
      </c>
      <c r="O7" s="55">
        <v>358</v>
      </c>
      <c r="P7" s="55">
        <v>0</v>
      </c>
      <c r="Q7" s="55">
        <v>347</v>
      </c>
      <c r="R7" s="55">
        <v>0</v>
      </c>
      <c r="S7" s="55">
        <v>0</v>
      </c>
      <c r="T7" s="55">
        <v>10</v>
      </c>
      <c r="U7" s="55">
        <v>1</v>
      </c>
      <c r="V7" s="202"/>
      <c r="W7" s="54">
        <f t="shared" si="0"/>
        <v>358</v>
      </c>
      <c r="X7" s="56">
        <f t="shared" si="11"/>
        <v>0.96927374301675973</v>
      </c>
      <c r="Y7" s="56">
        <f t="shared" si="12"/>
        <v>0</v>
      </c>
      <c r="Z7" s="56">
        <f t="shared" si="13"/>
        <v>2.7932960893854747E-2</v>
      </c>
      <c r="AA7" s="68">
        <v>129</v>
      </c>
      <c r="AB7" s="68">
        <v>0</v>
      </c>
      <c r="AC7" s="68">
        <v>123</v>
      </c>
      <c r="AD7" s="68">
        <v>0</v>
      </c>
      <c r="AE7" s="55">
        <v>0</v>
      </c>
      <c r="AF7" s="68">
        <v>6</v>
      </c>
      <c r="AG7" s="68">
        <v>0</v>
      </c>
      <c r="AH7" s="68"/>
      <c r="AI7" s="54">
        <f t="shared" si="14"/>
        <v>129</v>
      </c>
      <c r="AJ7" s="58">
        <f t="shared" si="15"/>
        <v>0.95348837209302328</v>
      </c>
      <c r="AK7" s="58">
        <f t="shared" si="16"/>
        <v>0</v>
      </c>
      <c r="AL7" s="58">
        <f t="shared" si="17"/>
        <v>4.6511627906976744E-2</v>
      </c>
      <c r="AM7" s="55">
        <v>10</v>
      </c>
      <c r="AN7" s="53">
        <v>1</v>
      </c>
      <c r="AO7" s="53">
        <v>9</v>
      </c>
      <c r="AP7" s="53">
        <v>0</v>
      </c>
      <c r="AQ7" s="53">
        <v>0</v>
      </c>
      <c r="AR7" s="53">
        <v>0</v>
      </c>
      <c r="AS7" s="53">
        <v>0</v>
      </c>
      <c r="AT7" s="53"/>
      <c r="AU7" s="54">
        <f t="shared" ref="AU7:AU12" si="20">SUM(AN7:AS7)</f>
        <v>10</v>
      </c>
      <c r="AV7" s="59">
        <f>(AN7+AO7)/(AM7)</f>
        <v>1</v>
      </c>
      <c r="AW7" s="60">
        <f t="shared" si="18"/>
        <v>0.1</v>
      </c>
      <c r="AX7" s="61">
        <f t="shared" si="19"/>
        <v>0</v>
      </c>
      <c r="AY7" s="39"/>
      <c r="AZ7" s="32">
        <f t="shared" si="4"/>
        <v>555</v>
      </c>
      <c r="BA7" s="32">
        <f t="shared" si="1"/>
        <v>62</v>
      </c>
      <c r="BB7" s="32">
        <f t="shared" si="1"/>
        <v>476</v>
      </c>
      <c r="BC7" s="32">
        <f t="shared" si="1"/>
        <v>0</v>
      </c>
      <c r="BD7" s="32">
        <f t="shared" si="1"/>
        <v>0</v>
      </c>
      <c r="BE7" s="32">
        <f t="shared" si="1"/>
        <v>16</v>
      </c>
      <c r="BF7" s="32">
        <f t="shared" si="1"/>
        <v>1</v>
      </c>
      <c r="BG7" s="33">
        <f t="shared" si="5"/>
        <v>555</v>
      </c>
      <c r="BH7" s="62">
        <f t="shared" si="6"/>
        <v>0.96936936936936935</v>
      </c>
      <c r="BI7" s="63">
        <f t="shared" si="7"/>
        <v>0.11171171171171171</v>
      </c>
      <c r="BJ7" s="64">
        <f t="shared" si="8"/>
        <v>2.8828828828828829E-2</v>
      </c>
      <c r="BK7" s="43"/>
      <c r="BL7" s="43"/>
      <c r="BM7" s="43"/>
      <c r="BN7" s="43"/>
      <c r="BO7" s="43"/>
      <c r="BP7" s="43"/>
      <c r="BQ7" s="44"/>
      <c r="BR7" s="45"/>
      <c r="BS7" s="45"/>
      <c r="BT7" s="45"/>
      <c r="BU7" s="39"/>
      <c r="BV7" s="46"/>
      <c r="BW7" s="47"/>
      <c r="BX7" s="47"/>
      <c r="BY7" s="47"/>
    </row>
    <row r="8" spans="1:77" s="49" customFormat="1" ht="21.95" customHeight="1" thickBot="1" x14ac:dyDescent="0.3">
      <c r="A8" s="50">
        <v>5</v>
      </c>
      <c r="B8" s="51" t="s">
        <v>81</v>
      </c>
      <c r="C8" s="52">
        <v>3651</v>
      </c>
      <c r="D8" s="53">
        <v>2809</v>
      </c>
      <c r="E8" s="53">
        <v>520</v>
      </c>
      <c r="F8" s="53">
        <v>52</v>
      </c>
      <c r="G8" s="53">
        <v>66</v>
      </c>
      <c r="H8" s="53">
        <v>73</v>
      </c>
      <c r="I8" s="53">
        <v>55</v>
      </c>
      <c r="J8" s="53"/>
      <c r="K8" s="54">
        <f t="shared" si="9"/>
        <v>3575</v>
      </c>
      <c r="L8" s="31">
        <f t="shared" si="10"/>
        <v>0.91180498493563411</v>
      </c>
      <c r="M8" s="31">
        <f t="shared" si="2"/>
        <v>0.76937825253355241</v>
      </c>
      <c r="N8" s="31">
        <f t="shared" si="3"/>
        <v>1.9994522048753766E-2</v>
      </c>
      <c r="O8" s="55">
        <v>3065</v>
      </c>
      <c r="P8" s="53">
        <v>0</v>
      </c>
      <c r="Q8" s="53">
        <v>2933</v>
      </c>
      <c r="R8" s="53">
        <v>4</v>
      </c>
      <c r="S8" s="53">
        <v>21</v>
      </c>
      <c r="T8" s="53">
        <v>40</v>
      </c>
      <c r="U8" s="53">
        <v>21</v>
      </c>
      <c r="V8" s="53"/>
      <c r="W8" s="54">
        <f t="shared" si="0"/>
        <v>3019</v>
      </c>
      <c r="X8" s="56">
        <f t="shared" si="11"/>
        <v>0.95693311582381724</v>
      </c>
      <c r="Y8" s="56">
        <f t="shared" si="12"/>
        <v>0</v>
      </c>
      <c r="Z8" s="56">
        <f t="shared" si="13"/>
        <v>1.3050570962479609E-2</v>
      </c>
      <c r="AA8" s="57">
        <v>3511</v>
      </c>
      <c r="AB8" s="57">
        <v>0</v>
      </c>
      <c r="AC8" s="57">
        <v>3403</v>
      </c>
      <c r="AD8" s="57">
        <v>3</v>
      </c>
      <c r="AE8" s="52">
        <v>17</v>
      </c>
      <c r="AF8" s="57">
        <v>32</v>
      </c>
      <c r="AG8" s="57">
        <v>13</v>
      </c>
      <c r="AH8" s="57"/>
      <c r="AI8" s="54">
        <f t="shared" si="14"/>
        <v>3468</v>
      </c>
      <c r="AJ8" s="58">
        <f t="shared" si="15"/>
        <v>0.96923953289661069</v>
      </c>
      <c r="AK8" s="58">
        <f t="shared" si="16"/>
        <v>0</v>
      </c>
      <c r="AL8" s="58">
        <f t="shared" si="17"/>
        <v>9.1142124750783256E-3</v>
      </c>
      <c r="AM8" s="55">
        <v>51</v>
      </c>
      <c r="AN8" s="53">
        <v>31</v>
      </c>
      <c r="AO8" s="53">
        <v>12</v>
      </c>
      <c r="AP8" s="53">
        <v>2</v>
      </c>
      <c r="AQ8" s="53">
        <v>2</v>
      </c>
      <c r="AR8" s="53">
        <v>2</v>
      </c>
      <c r="AS8" s="53">
        <v>2</v>
      </c>
      <c r="AT8" s="53"/>
      <c r="AU8" s="54">
        <f t="shared" si="20"/>
        <v>51</v>
      </c>
      <c r="AV8" s="59">
        <f t="shared" ref="AV8:AV11" si="21">(AN8+AO8)/(AM8)</f>
        <v>0.84313725490196079</v>
      </c>
      <c r="AW8" s="60">
        <f t="shared" si="18"/>
        <v>0.60784313725490191</v>
      </c>
      <c r="AX8" s="61">
        <f t="shared" si="19"/>
        <v>3.9215686274509803E-2</v>
      </c>
      <c r="AY8" s="39"/>
      <c r="AZ8" s="32">
        <f t="shared" si="4"/>
        <v>10227</v>
      </c>
      <c r="BA8" s="32">
        <f t="shared" si="1"/>
        <v>2809</v>
      </c>
      <c r="BB8" s="32">
        <f t="shared" si="1"/>
        <v>6856</v>
      </c>
      <c r="BC8" s="32">
        <f t="shared" si="1"/>
        <v>59</v>
      </c>
      <c r="BD8" s="32">
        <f t="shared" si="1"/>
        <v>104</v>
      </c>
      <c r="BE8" s="32">
        <f t="shared" si="1"/>
        <v>145</v>
      </c>
      <c r="BF8" s="32">
        <f t="shared" si="1"/>
        <v>89</v>
      </c>
      <c r="BG8" s="33">
        <f t="shared" si="5"/>
        <v>10062</v>
      </c>
      <c r="BH8" s="62">
        <f t="shared" si="6"/>
        <v>0.94504742348684856</v>
      </c>
      <c r="BI8" s="63">
        <f t="shared" si="7"/>
        <v>0.27466510218050261</v>
      </c>
      <c r="BJ8" s="64">
        <f t="shared" si="8"/>
        <v>1.4178155861934097E-2</v>
      </c>
      <c r="BK8" s="43"/>
      <c r="BL8" s="43"/>
      <c r="BM8" s="43"/>
      <c r="BN8" s="43"/>
      <c r="BO8" s="43"/>
      <c r="BP8" s="43"/>
      <c r="BQ8" s="44"/>
      <c r="BR8" s="45"/>
      <c r="BS8" s="45"/>
      <c r="BT8" s="45"/>
      <c r="BU8" s="39"/>
      <c r="BV8" s="46"/>
      <c r="BW8" s="47"/>
      <c r="BX8" s="47"/>
      <c r="BY8" s="47"/>
    </row>
    <row r="9" spans="1:77" s="49" customFormat="1" ht="21.95" customHeight="1" thickBot="1" x14ac:dyDescent="0.3">
      <c r="A9" s="50">
        <v>6</v>
      </c>
      <c r="B9" s="51" t="s">
        <v>82</v>
      </c>
      <c r="C9" s="52">
        <v>20936</v>
      </c>
      <c r="D9" s="53">
        <v>14044</v>
      </c>
      <c r="E9" s="53">
        <v>5342</v>
      </c>
      <c r="F9" s="53">
        <v>115</v>
      </c>
      <c r="G9" s="53">
        <v>450</v>
      </c>
      <c r="H9" s="53">
        <v>488</v>
      </c>
      <c r="I9" s="53">
        <v>497</v>
      </c>
      <c r="J9" s="53"/>
      <c r="K9" s="54">
        <f t="shared" si="9"/>
        <v>20936</v>
      </c>
      <c r="L9" s="31">
        <f t="shared" si="10"/>
        <v>0.92596484524264422</v>
      </c>
      <c r="M9" s="31">
        <f t="shared" si="2"/>
        <v>0.67080626671761556</v>
      </c>
      <c r="N9" s="31">
        <f t="shared" si="3"/>
        <v>2.3309132594573938E-2</v>
      </c>
      <c r="O9" s="55">
        <v>23431</v>
      </c>
      <c r="P9" s="53">
        <v>0</v>
      </c>
      <c r="Q9" s="53">
        <v>22092</v>
      </c>
      <c r="R9" s="53">
        <v>31</v>
      </c>
      <c r="S9" s="53">
        <v>363</v>
      </c>
      <c r="T9" s="53">
        <v>669</v>
      </c>
      <c r="U9" s="53">
        <v>276</v>
      </c>
      <c r="V9" s="53"/>
      <c r="W9" s="54">
        <f t="shared" si="0"/>
        <v>23431</v>
      </c>
      <c r="X9" s="56">
        <f t="shared" si="11"/>
        <v>0.94285348469975672</v>
      </c>
      <c r="Y9" s="56">
        <f t="shared" si="12"/>
        <v>0</v>
      </c>
      <c r="Z9" s="56">
        <f t="shared" si="13"/>
        <v>2.8551918398702573E-2</v>
      </c>
      <c r="AA9" s="57">
        <v>8557</v>
      </c>
      <c r="AB9" s="57">
        <v>0</v>
      </c>
      <c r="AC9" s="57">
        <v>8057</v>
      </c>
      <c r="AD9" s="57">
        <v>8</v>
      </c>
      <c r="AE9" s="52">
        <v>90</v>
      </c>
      <c r="AF9" s="57">
        <v>242</v>
      </c>
      <c r="AG9" s="57">
        <v>160</v>
      </c>
      <c r="AH9" s="57"/>
      <c r="AI9" s="54">
        <f t="shared" si="14"/>
        <v>8557</v>
      </c>
      <c r="AJ9" s="58">
        <f t="shared" si="15"/>
        <v>0.94156830664952673</v>
      </c>
      <c r="AK9" s="58">
        <f t="shared" si="16"/>
        <v>0</v>
      </c>
      <c r="AL9" s="58">
        <f t="shared" si="17"/>
        <v>2.8280939581629076E-2</v>
      </c>
      <c r="AM9" s="55">
        <v>864</v>
      </c>
      <c r="AN9" s="53">
        <v>278</v>
      </c>
      <c r="AO9" s="53">
        <v>429</v>
      </c>
      <c r="AP9" s="53">
        <v>8</v>
      </c>
      <c r="AQ9" s="53">
        <v>37</v>
      </c>
      <c r="AR9" s="53">
        <v>52</v>
      </c>
      <c r="AS9" s="53">
        <v>60</v>
      </c>
      <c r="AT9" s="53"/>
      <c r="AU9" s="54">
        <f t="shared" si="20"/>
        <v>864</v>
      </c>
      <c r="AV9" s="59">
        <f t="shared" si="21"/>
        <v>0.81828703703703709</v>
      </c>
      <c r="AW9" s="60">
        <f t="shared" si="18"/>
        <v>0.32175925925925924</v>
      </c>
      <c r="AX9" s="61">
        <f t="shared" si="19"/>
        <v>6.0185185185185182E-2</v>
      </c>
      <c r="AY9" s="39"/>
      <c r="AZ9" s="32">
        <f t="shared" si="4"/>
        <v>52924</v>
      </c>
      <c r="BA9" s="32">
        <f t="shared" si="1"/>
        <v>14044</v>
      </c>
      <c r="BB9" s="32">
        <f t="shared" si="1"/>
        <v>35491</v>
      </c>
      <c r="BC9" s="32">
        <f t="shared" si="1"/>
        <v>154</v>
      </c>
      <c r="BD9" s="32">
        <f t="shared" si="1"/>
        <v>903</v>
      </c>
      <c r="BE9" s="32">
        <f t="shared" si="1"/>
        <v>1399</v>
      </c>
      <c r="BF9" s="32">
        <f t="shared" si="1"/>
        <v>933</v>
      </c>
      <c r="BG9" s="33">
        <f t="shared" si="5"/>
        <v>52924</v>
      </c>
      <c r="BH9" s="62">
        <f t="shared" si="6"/>
        <v>0.93596477968407532</v>
      </c>
      <c r="BI9" s="63">
        <f t="shared" si="7"/>
        <v>0.26536165066888368</v>
      </c>
      <c r="BJ9" s="64">
        <f t="shared" si="8"/>
        <v>2.6434131962814602E-2</v>
      </c>
      <c r="BK9" s="43"/>
      <c r="BL9" s="43"/>
      <c r="BM9" s="43"/>
      <c r="BN9" s="43"/>
      <c r="BO9" s="43"/>
      <c r="BP9" s="43"/>
      <c r="BQ9" s="44"/>
      <c r="BR9" s="45"/>
      <c r="BS9" s="45"/>
      <c r="BT9" s="45"/>
      <c r="BU9" s="39"/>
      <c r="BV9" s="46"/>
      <c r="BW9" s="47"/>
      <c r="BX9" s="47"/>
      <c r="BY9" s="47"/>
    </row>
    <row r="10" spans="1:77" s="49" customFormat="1" ht="21.95" customHeight="1" thickBot="1" x14ac:dyDescent="0.3">
      <c r="A10" s="50">
        <v>7</v>
      </c>
      <c r="B10" s="51" t="s">
        <v>77</v>
      </c>
      <c r="C10" s="52">
        <v>7574</v>
      </c>
      <c r="D10" s="53">
        <v>4485</v>
      </c>
      <c r="E10" s="53">
        <v>1927</v>
      </c>
      <c r="F10" s="53">
        <v>131</v>
      </c>
      <c r="G10" s="53">
        <v>239</v>
      </c>
      <c r="H10" s="53">
        <v>449</v>
      </c>
      <c r="I10" s="53">
        <v>177</v>
      </c>
      <c r="J10" s="53"/>
      <c r="K10" s="54">
        <f t="shared" si="9"/>
        <v>7408</v>
      </c>
      <c r="L10" s="31">
        <f t="shared" si="10"/>
        <v>0.84658040665434375</v>
      </c>
      <c r="M10" s="31">
        <f t="shared" si="2"/>
        <v>0.59215738051227884</v>
      </c>
      <c r="N10" s="31">
        <f t="shared" si="3"/>
        <v>5.9281753366781091E-2</v>
      </c>
      <c r="O10" s="55">
        <v>6180</v>
      </c>
      <c r="P10" s="53">
        <v>0</v>
      </c>
      <c r="Q10" s="53">
        <v>5667</v>
      </c>
      <c r="R10" s="53">
        <v>5</v>
      </c>
      <c r="S10" s="53">
        <v>120</v>
      </c>
      <c r="T10" s="53">
        <v>289</v>
      </c>
      <c r="U10" s="53">
        <v>95</v>
      </c>
      <c r="V10" s="53"/>
      <c r="W10" s="54">
        <f t="shared" si="0"/>
        <v>6176</v>
      </c>
      <c r="X10" s="56">
        <f t="shared" si="11"/>
        <v>0.91699029126213594</v>
      </c>
      <c r="Y10" s="56">
        <f t="shared" si="12"/>
        <v>0</v>
      </c>
      <c r="Z10" s="56">
        <f t="shared" si="13"/>
        <v>4.6763754045307443E-2</v>
      </c>
      <c r="AA10" s="57">
        <v>2905</v>
      </c>
      <c r="AB10" s="57">
        <v>0</v>
      </c>
      <c r="AC10" s="57">
        <v>2673</v>
      </c>
      <c r="AD10" s="57">
        <v>4</v>
      </c>
      <c r="AE10" s="52">
        <v>42</v>
      </c>
      <c r="AF10" s="57">
        <v>135</v>
      </c>
      <c r="AG10" s="57">
        <v>49</v>
      </c>
      <c r="AH10" s="57"/>
      <c r="AI10" s="54">
        <f t="shared" si="14"/>
        <v>2903</v>
      </c>
      <c r="AJ10" s="58">
        <f t="shared" si="15"/>
        <v>0.92013769363166953</v>
      </c>
      <c r="AK10" s="58">
        <f t="shared" si="16"/>
        <v>0</v>
      </c>
      <c r="AL10" s="58">
        <f t="shared" si="17"/>
        <v>4.6471600688468159E-2</v>
      </c>
      <c r="AM10" s="55">
        <v>1177</v>
      </c>
      <c r="AN10" s="53">
        <v>324</v>
      </c>
      <c r="AO10" s="53">
        <v>539</v>
      </c>
      <c r="AP10" s="53">
        <v>19</v>
      </c>
      <c r="AQ10" s="53">
        <v>49</v>
      </c>
      <c r="AR10" s="53">
        <v>107</v>
      </c>
      <c r="AS10" s="53">
        <v>37</v>
      </c>
      <c r="AT10" s="53"/>
      <c r="AU10" s="54">
        <f t="shared" si="20"/>
        <v>1075</v>
      </c>
      <c r="AV10" s="59">
        <f t="shared" si="21"/>
        <v>0.73322005097706033</v>
      </c>
      <c r="AW10" s="60">
        <f t="shared" si="18"/>
        <v>0.27527612574341548</v>
      </c>
      <c r="AX10" s="61">
        <f t="shared" si="19"/>
        <v>9.0909090909090912E-2</v>
      </c>
      <c r="AY10" s="39"/>
      <c r="AZ10" s="32">
        <f t="shared" si="4"/>
        <v>16659</v>
      </c>
      <c r="BA10" s="32">
        <f t="shared" si="1"/>
        <v>4485</v>
      </c>
      <c r="BB10" s="32">
        <f t="shared" si="1"/>
        <v>10267</v>
      </c>
      <c r="BC10" s="32">
        <f t="shared" si="1"/>
        <v>140</v>
      </c>
      <c r="BD10" s="32">
        <f t="shared" si="1"/>
        <v>401</v>
      </c>
      <c r="BE10" s="32">
        <f t="shared" si="1"/>
        <v>873</v>
      </c>
      <c r="BF10" s="32">
        <f t="shared" si="1"/>
        <v>321</v>
      </c>
      <c r="BG10" s="33">
        <f t="shared" si="5"/>
        <v>16487</v>
      </c>
      <c r="BH10" s="62">
        <f t="shared" si="6"/>
        <v>0.8855273425775857</v>
      </c>
      <c r="BI10" s="63">
        <f t="shared" si="7"/>
        <v>0.26922384296776519</v>
      </c>
      <c r="BJ10" s="64">
        <f t="shared" si="8"/>
        <v>5.2404105888708807E-2</v>
      </c>
      <c r="BK10" s="43"/>
      <c r="BL10" s="43"/>
      <c r="BM10" s="43"/>
      <c r="BN10" s="43"/>
      <c r="BO10" s="43"/>
      <c r="BP10" s="43"/>
      <c r="BQ10" s="44"/>
      <c r="BR10" s="45"/>
      <c r="BS10" s="45"/>
      <c r="BT10" s="45"/>
      <c r="BU10" s="39"/>
      <c r="BV10" s="46"/>
      <c r="BW10" s="47"/>
      <c r="BX10" s="47"/>
      <c r="BY10" s="47"/>
    </row>
    <row r="11" spans="1:77" s="49" customFormat="1" ht="21.95" customHeight="1" thickBot="1" x14ac:dyDescent="0.3">
      <c r="A11" s="69">
        <v>8</v>
      </c>
      <c r="B11" s="70" t="s">
        <v>83</v>
      </c>
      <c r="C11" s="71">
        <v>160</v>
      </c>
      <c r="D11" s="72">
        <v>87</v>
      </c>
      <c r="E11" s="72">
        <v>42</v>
      </c>
      <c r="F11" s="72">
        <v>0</v>
      </c>
      <c r="G11" s="72">
        <v>7</v>
      </c>
      <c r="H11" s="72">
        <v>14</v>
      </c>
      <c r="I11" s="72">
        <v>11</v>
      </c>
      <c r="J11" s="72"/>
      <c r="K11" s="73">
        <f t="shared" si="9"/>
        <v>161</v>
      </c>
      <c r="L11" s="31">
        <f t="shared" si="10"/>
        <v>0.80625000000000002</v>
      </c>
      <c r="M11" s="31">
        <f t="shared" si="2"/>
        <v>0.54374999999999996</v>
      </c>
      <c r="N11" s="31">
        <f t="shared" si="3"/>
        <v>8.7499999999999994E-2</v>
      </c>
      <c r="O11" s="74">
        <v>134</v>
      </c>
      <c r="P11" s="72">
        <v>0</v>
      </c>
      <c r="Q11" s="72">
        <v>104</v>
      </c>
      <c r="R11" s="72">
        <v>0</v>
      </c>
      <c r="S11" s="72">
        <v>9</v>
      </c>
      <c r="T11" s="72">
        <v>18</v>
      </c>
      <c r="U11" s="72">
        <v>1</v>
      </c>
      <c r="V11" s="72"/>
      <c r="W11" s="73">
        <f t="shared" si="0"/>
        <v>132</v>
      </c>
      <c r="X11" s="75">
        <f t="shared" si="11"/>
        <v>0.77611940298507465</v>
      </c>
      <c r="Y11" s="75">
        <f t="shared" si="12"/>
        <v>0</v>
      </c>
      <c r="Z11" s="75">
        <f t="shared" si="13"/>
        <v>0.13432835820895522</v>
      </c>
      <c r="AA11" s="76">
        <v>220</v>
      </c>
      <c r="AB11" s="76">
        <v>1</v>
      </c>
      <c r="AC11" s="76">
        <v>145</v>
      </c>
      <c r="AD11" s="76">
        <v>1</v>
      </c>
      <c r="AE11" s="71">
        <v>19</v>
      </c>
      <c r="AF11" s="76">
        <v>41</v>
      </c>
      <c r="AG11" s="76">
        <v>13</v>
      </c>
      <c r="AH11" s="76"/>
      <c r="AI11" s="73">
        <f t="shared" si="14"/>
        <v>220</v>
      </c>
      <c r="AJ11" s="77">
        <f t="shared" si="15"/>
        <v>0.66363636363636369</v>
      </c>
      <c r="AK11" s="77">
        <f t="shared" si="16"/>
        <v>4.5454545454545452E-3</v>
      </c>
      <c r="AL11" s="77">
        <f t="shared" si="17"/>
        <v>0.18636363636363637</v>
      </c>
      <c r="AM11" s="74">
        <v>15</v>
      </c>
      <c r="AN11" s="72">
        <v>0</v>
      </c>
      <c r="AO11" s="72">
        <v>12</v>
      </c>
      <c r="AP11" s="72">
        <v>0</v>
      </c>
      <c r="AQ11" s="72">
        <v>0</v>
      </c>
      <c r="AR11" s="72">
        <v>3</v>
      </c>
      <c r="AS11" s="72">
        <v>0</v>
      </c>
      <c r="AT11" s="72"/>
      <c r="AU11" s="73">
        <f t="shared" si="20"/>
        <v>15</v>
      </c>
      <c r="AV11" s="78">
        <f t="shared" si="21"/>
        <v>0.8</v>
      </c>
      <c r="AW11" s="79">
        <f t="shared" si="18"/>
        <v>0</v>
      </c>
      <c r="AX11" s="80">
        <f t="shared" si="19"/>
        <v>0.2</v>
      </c>
      <c r="AY11" s="39"/>
      <c r="AZ11" s="32">
        <f t="shared" si="4"/>
        <v>514</v>
      </c>
      <c r="BA11" s="32">
        <f t="shared" si="1"/>
        <v>88</v>
      </c>
      <c r="BB11" s="32">
        <f t="shared" si="1"/>
        <v>291</v>
      </c>
      <c r="BC11" s="32">
        <f t="shared" si="1"/>
        <v>1</v>
      </c>
      <c r="BD11" s="32">
        <f t="shared" si="1"/>
        <v>35</v>
      </c>
      <c r="BE11" s="32">
        <f t="shared" si="1"/>
        <v>73</v>
      </c>
      <c r="BF11" s="32">
        <f t="shared" si="1"/>
        <v>25</v>
      </c>
      <c r="BG11" s="33">
        <f t="shared" si="5"/>
        <v>513</v>
      </c>
      <c r="BH11" s="81">
        <f t="shared" si="6"/>
        <v>0.73735408560311289</v>
      </c>
      <c r="BI11" s="82">
        <f t="shared" si="7"/>
        <v>0.17120622568093385</v>
      </c>
      <c r="BJ11" s="83">
        <f t="shared" si="8"/>
        <v>0.14202334630350194</v>
      </c>
      <c r="BK11" s="43"/>
      <c r="BL11" s="43"/>
      <c r="BM11" s="43"/>
      <c r="BN11" s="43"/>
      <c r="BO11" s="43"/>
      <c r="BP11" s="43"/>
      <c r="BQ11" s="44"/>
      <c r="BR11" s="45"/>
      <c r="BS11" s="45"/>
      <c r="BT11" s="45"/>
      <c r="BU11" s="39"/>
      <c r="BV11" s="46"/>
      <c r="BW11" s="47"/>
      <c r="BX11" s="47"/>
      <c r="BY11" s="47"/>
    </row>
    <row r="12" spans="1:77" s="95" customFormat="1" ht="41.25" customHeight="1" thickBot="1" x14ac:dyDescent="0.3">
      <c r="A12" s="424" t="s">
        <v>86</v>
      </c>
      <c r="B12" s="424"/>
      <c r="C12" s="84">
        <f t="shared" ref="C12:I12" si="22">SUM(C4:C11)</f>
        <v>34200</v>
      </c>
      <c r="D12" s="84">
        <f t="shared" si="22"/>
        <v>22818</v>
      </c>
      <c r="E12" s="84">
        <f t="shared" si="22"/>
        <v>8079</v>
      </c>
      <c r="F12" s="84">
        <f t="shared" si="22"/>
        <v>320</v>
      </c>
      <c r="G12" s="84">
        <f t="shared" si="22"/>
        <v>837</v>
      </c>
      <c r="H12" s="84">
        <f t="shared" si="22"/>
        <v>1108</v>
      </c>
      <c r="I12" s="84">
        <f t="shared" si="22"/>
        <v>790</v>
      </c>
      <c r="J12" s="84"/>
      <c r="K12" s="228">
        <f t="shared" si="9"/>
        <v>33952</v>
      </c>
      <c r="L12" s="31">
        <f>(D12+E12)/(C12)</f>
        <v>0.9034210526315789</v>
      </c>
      <c r="M12" s="31">
        <f>D12/(C12)</f>
        <v>0.66719298245614034</v>
      </c>
      <c r="N12" s="31">
        <f>H12/(C12)</f>
        <v>3.2397660818713453E-2</v>
      </c>
      <c r="O12" s="228">
        <f>SUM(O4:O11)</f>
        <v>34867</v>
      </c>
      <c r="P12" s="228">
        <f t="shared" ref="P12:U12" si="23">SUM(P3:P11)</f>
        <v>1</v>
      </c>
      <c r="Q12" s="228">
        <f t="shared" si="23"/>
        <v>32672</v>
      </c>
      <c r="R12" s="228">
        <f t="shared" si="23"/>
        <v>40</v>
      </c>
      <c r="S12" s="228">
        <f t="shared" si="23"/>
        <v>553</v>
      </c>
      <c r="T12" s="228">
        <f t="shared" si="23"/>
        <v>1090</v>
      </c>
      <c r="U12" s="228">
        <f t="shared" si="23"/>
        <v>459</v>
      </c>
      <c r="V12" s="228"/>
      <c r="W12" s="228">
        <f t="shared" si="0"/>
        <v>34815</v>
      </c>
      <c r="X12" s="85">
        <f>(P12+Q12)/(O12)</f>
        <v>0.93707517136547447</v>
      </c>
      <c r="Y12" s="85">
        <f>P12/(O12)</f>
        <v>2.8680414145180257E-5</v>
      </c>
      <c r="Z12" s="85">
        <f>T12/(O12)</f>
        <v>3.1261651418246481E-2</v>
      </c>
      <c r="AA12" s="228">
        <f>SUM(AA4:AA11)</f>
        <v>16523</v>
      </c>
      <c r="AB12" s="228">
        <f t="shared" ref="AB12:AG12" si="24">SUM(AB4:AB11)</f>
        <v>1</v>
      </c>
      <c r="AC12" s="228">
        <f t="shared" si="24"/>
        <v>15481</v>
      </c>
      <c r="AD12" s="228">
        <f t="shared" si="24"/>
        <v>18</v>
      </c>
      <c r="AE12" s="228">
        <f t="shared" si="24"/>
        <v>206</v>
      </c>
      <c r="AF12" s="228">
        <f t="shared" si="24"/>
        <v>494</v>
      </c>
      <c r="AG12" s="228">
        <f t="shared" si="24"/>
        <v>243</v>
      </c>
      <c r="AH12" s="228"/>
      <c r="AI12" s="228">
        <f t="shared" si="14"/>
        <v>16443</v>
      </c>
      <c r="AJ12" s="86">
        <f>(AB12+AC12)/(AA12)</f>
        <v>0.93699691339345159</v>
      </c>
      <c r="AK12" s="86">
        <f>AB12/(AA12)</f>
        <v>6.0521697028384676E-5</v>
      </c>
      <c r="AL12" s="86">
        <f>AF12/(AA12)</f>
        <v>2.9897718332022032E-2</v>
      </c>
      <c r="AM12" s="228">
        <f t="shared" ref="AM12:AS12" si="25">SUM(AM4:AM11)</f>
        <v>2257</v>
      </c>
      <c r="AN12" s="228">
        <f t="shared" si="25"/>
        <v>673</v>
      </c>
      <c r="AO12" s="228">
        <f t="shared" si="25"/>
        <v>1073</v>
      </c>
      <c r="AP12" s="228">
        <f t="shared" si="25"/>
        <v>31</v>
      </c>
      <c r="AQ12" s="228">
        <f t="shared" si="25"/>
        <v>94</v>
      </c>
      <c r="AR12" s="228">
        <f t="shared" si="25"/>
        <v>171</v>
      </c>
      <c r="AS12" s="228">
        <f t="shared" si="25"/>
        <v>108</v>
      </c>
      <c r="AT12" s="228"/>
      <c r="AU12" s="228">
        <f t="shared" si="20"/>
        <v>2150</v>
      </c>
      <c r="AV12" s="87">
        <f>(AN12+AO12)/(AM12)</f>
        <v>0.77359326539654405</v>
      </c>
      <c r="AW12" s="88">
        <f>AN12/(AM12)</f>
        <v>0.29818342933097031</v>
      </c>
      <c r="AX12" s="89">
        <f>AR12/(AM12)</f>
        <v>7.5764288879042976E-2</v>
      </c>
      <c r="AY12" s="90"/>
      <c r="AZ12" s="228">
        <f>SUM(AZ4:AZ11)</f>
        <v>85590</v>
      </c>
      <c r="BA12" s="228">
        <f>SUM(BA4:BA11)</f>
        <v>22820</v>
      </c>
      <c r="BB12" s="228">
        <f t="shared" ref="BB12:BF12" si="26">SUM(BB4:BB11)</f>
        <v>56232</v>
      </c>
      <c r="BC12" s="228">
        <f t="shared" si="26"/>
        <v>378</v>
      </c>
      <c r="BD12" s="228">
        <f t="shared" si="26"/>
        <v>1596</v>
      </c>
      <c r="BE12" s="228">
        <f t="shared" si="26"/>
        <v>2692</v>
      </c>
      <c r="BF12" s="228">
        <f t="shared" si="26"/>
        <v>1492</v>
      </c>
      <c r="BG12" s="228">
        <f t="shared" ref="BG12" si="27">SUM(BA12:BF12)</f>
        <v>85210</v>
      </c>
      <c r="BH12" s="91">
        <f>(BA12+BB12)/(AZ12)</f>
        <v>0.92361257156209842</v>
      </c>
      <c r="BI12" s="92">
        <f>BA12/(AZ12)</f>
        <v>0.26661993223507419</v>
      </c>
      <c r="BJ12" s="93">
        <f>BE12/(AZ12)</f>
        <v>3.1452272461736187E-2</v>
      </c>
      <c r="BK12" s="18">
        <f>BB12/AZ12*100</f>
        <v>65.699263932702422</v>
      </c>
      <c r="BL12" s="18">
        <f>BE12/AZ12*100</f>
        <v>3.1452272461736186</v>
      </c>
      <c r="BM12" s="18"/>
      <c r="BN12" s="18"/>
      <c r="BO12" s="18"/>
      <c r="BP12" s="18"/>
      <c r="BQ12" s="18"/>
      <c r="BR12" s="94"/>
      <c r="BS12" s="94"/>
      <c r="BT12" s="94"/>
      <c r="BU12" s="448"/>
      <c r="BV12" s="448"/>
      <c r="BW12" s="239"/>
      <c r="BX12" s="239"/>
      <c r="BY12" s="239"/>
    </row>
    <row r="13" spans="1:77" x14ac:dyDescent="0.25">
      <c r="U13"/>
      <c r="V13"/>
      <c r="W13" s="97"/>
      <c r="AF13"/>
      <c r="AG13" s="98"/>
      <c r="AH13" s="98"/>
      <c r="AK13" s="229"/>
      <c r="AQ13"/>
      <c r="AR13" s="98"/>
      <c r="AV13" s="226"/>
      <c r="BD13"/>
      <c r="BE13" s="98"/>
      <c r="BH13" s="226"/>
      <c r="BT13"/>
      <c r="BW13" s="226"/>
    </row>
    <row r="14" spans="1:77" ht="15.75" thickBot="1" x14ac:dyDescent="0.3">
      <c r="L14" s="99"/>
      <c r="U14"/>
      <c r="V14"/>
      <c r="W14" s="97"/>
      <c r="AF14"/>
      <c r="AG14" s="98"/>
      <c r="AH14" s="98"/>
      <c r="AK14" s="229"/>
      <c r="AQ14"/>
      <c r="AR14" s="98"/>
      <c r="AV14" s="226"/>
      <c r="BD14"/>
      <c r="BE14" s="98"/>
      <c r="BH14" s="226"/>
      <c r="BT14"/>
      <c r="BW14" s="226"/>
    </row>
    <row r="15" spans="1:77" ht="30.75" customHeight="1" thickBot="1" x14ac:dyDescent="0.3">
      <c r="A15" s="430" t="s">
        <v>86</v>
      </c>
      <c r="B15" s="430"/>
      <c r="C15" s="431" t="s">
        <v>87</v>
      </c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431"/>
      <c r="O15" s="432" t="s">
        <v>88</v>
      </c>
      <c r="P15" s="432"/>
      <c r="Q15" s="432"/>
      <c r="R15" s="432"/>
      <c r="S15" s="432"/>
      <c r="T15" s="432"/>
      <c r="U15" s="432"/>
      <c r="V15" s="432"/>
      <c r="W15" s="432"/>
      <c r="X15" s="432"/>
      <c r="Y15" s="432"/>
      <c r="Z15" s="432"/>
      <c r="AA15" s="433" t="s">
        <v>89</v>
      </c>
      <c r="AB15" s="434"/>
      <c r="AC15" s="434"/>
      <c r="AD15" s="434"/>
      <c r="AE15" s="434"/>
      <c r="AF15" s="434"/>
      <c r="AG15" s="434"/>
      <c r="AH15" s="434"/>
      <c r="AI15" s="434"/>
      <c r="AJ15" s="434"/>
      <c r="AK15" s="434"/>
      <c r="AL15" s="435"/>
      <c r="AM15" s="436" t="s">
        <v>90</v>
      </c>
      <c r="AN15" s="437"/>
      <c r="AO15" s="437"/>
      <c r="AP15" s="437"/>
      <c r="AQ15" s="437"/>
      <c r="AR15" s="437"/>
      <c r="AS15" s="437"/>
      <c r="AT15" s="437"/>
      <c r="AU15" s="437"/>
      <c r="AV15" s="437"/>
      <c r="AW15" s="437"/>
      <c r="AX15" s="438"/>
      <c r="AY15" s="9"/>
      <c r="AZ15" s="439" t="s">
        <v>91</v>
      </c>
      <c r="BA15" s="440"/>
      <c r="BB15" s="440"/>
      <c r="BC15" s="440"/>
      <c r="BD15" s="440"/>
      <c r="BE15" s="440"/>
      <c r="BF15" s="440"/>
      <c r="BG15" s="440"/>
      <c r="BH15" s="440"/>
      <c r="BI15" s="440"/>
      <c r="BJ15" s="440"/>
      <c r="BK15" s="10"/>
      <c r="BL15" s="10"/>
      <c r="BM15" s="10"/>
      <c r="BN15" s="10"/>
      <c r="BO15" s="10"/>
      <c r="BP15" s="10"/>
      <c r="BQ15" s="10"/>
      <c r="BR15" s="423"/>
      <c r="BS15" s="423"/>
      <c r="BT15" s="11"/>
      <c r="BU15" s="11"/>
      <c r="BV15" s="11"/>
    </row>
    <row r="16" spans="1:77" ht="30.75" customHeight="1" thickBot="1" x14ac:dyDescent="0.3">
      <c r="A16" s="424" t="s">
        <v>108</v>
      </c>
      <c r="B16" s="424"/>
      <c r="C16" s="425" t="s">
        <v>92</v>
      </c>
      <c r="D16" s="426" t="s">
        <v>93</v>
      </c>
      <c r="E16" s="426"/>
      <c r="F16" s="426"/>
      <c r="G16" s="426"/>
      <c r="H16" s="426"/>
      <c r="I16" s="426"/>
      <c r="J16" s="426"/>
      <c r="K16" s="426"/>
      <c r="L16" s="425" t="s">
        <v>94</v>
      </c>
      <c r="M16" s="425" t="s">
        <v>95</v>
      </c>
      <c r="N16" s="427" t="s">
        <v>96</v>
      </c>
      <c r="O16" s="428" t="s">
        <v>92</v>
      </c>
      <c r="P16" s="429" t="s">
        <v>93</v>
      </c>
      <c r="Q16" s="429"/>
      <c r="R16" s="429"/>
      <c r="S16" s="429"/>
      <c r="T16" s="429"/>
      <c r="U16" s="429"/>
      <c r="V16" s="429"/>
      <c r="W16" s="429"/>
      <c r="X16" s="428" t="s">
        <v>94</v>
      </c>
      <c r="Y16" s="428" t="s">
        <v>95</v>
      </c>
      <c r="Z16" s="444" t="s">
        <v>96</v>
      </c>
      <c r="AA16" s="445" t="s">
        <v>92</v>
      </c>
      <c r="AB16" s="446" t="s">
        <v>97</v>
      </c>
      <c r="AC16" s="446"/>
      <c r="AD16" s="446"/>
      <c r="AE16" s="446"/>
      <c r="AF16" s="446"/>
      <c r="AG16" s="446"/>
      <c r="AH16" s="446"/>
      <c r="AI16" s="446"/>
      <c r="AJ16" s="445" t="s">
        <v>94</v>
      </c>
      <c r="AK16" s="445" t="s">
        <v>95</v>
      </c>
      <c r="AL16" s="453" t="s">
        <v>96</v>
      </c>
      <c r="AM16" s="442" t="s">
        <v>92</v>
      </c>
      <c r="AN16" s="441" t="s">
        <v>93</v>
      </c>
      <c r="AO16" s="441"/>
      <c r="AP16" s="441"/>
      <c r="AQ16" s="441"/>
      <c r="AR16" s="441"/>
      <c r="AS16" s="441"/>
      <c r="AT16" s="441"/>
      <c r="AU16" s="441"/>
      <c r="AV16" s="442" t="s">
        <v>94</v>
      </c>
      <c r="AW16" s="442" t="s">
        <v>95</v>
      </c>
      <c r="AX16" s="443" t="s">
        <v>96</v>
      </c>
      <c r="AY16" s="12"/>
      <c r="AZ16" s="449" t="s">
        <v>92</v>
      </c>
      <c r="BA16" s="450" t="s">
        <v>93</v>
      </c>
      <c r="BB16" s="450"/>
      <c r="BC16" s="450"/>
      <c r="BD16" s="450"/>
      <c r="BE16" s="450"/>
      <c r="BF16" s="450"/>
      <c r="BG16" s="450"/>
      <c r="BH16" s="449" t="s">
        <v>94</v>
      </c>
      <c r="BI16" s="449" t="s">
        <v>95</v>
      </c>
      <c r="BJ16" s="451" t="s">
        <v>96</v>
      </c>
      <c r="BK16" s="10"/>
      <c r="BL16" s="10"/>
      <c r="BM16" s="10"/>
      <c r="BN16" s="10"/>
      <c r="BO16" s="10"/>
      <c r="BP16" s="10"/>
      <c r="BQ16" s="10"/>
      <c r="BR16" s="13"/>
      <c r="BS16" s="13"/>
      <c r="BT16" s="13"/>
      <c r="BU16" s="452"/>
      <c r="BV16" s="452"/>
      <c r="BW16" s="447"/>
      <c r="BX16" s="447"/>
      <c r="BY16" s="447"/>
    </row>
    <row r="17" spans="1:77" ht="30.75" customHeight="1" thickBot="1" x14ac:dyDescent="0.3">
      <c r="A17" s="228" t="s">
        <v>98</v>
      </c>
      <c r="B17" s="228" t="s">
        <v>99</v>
      </c>
      <c r="C17" s="425"/>
      <c r="D17" s="237" t="s">
        <v>100</v>
      </c>
      <c r="E17" s="237" t="s">
        <v>101</v>
      </c>
      <c r="F17" s="237" t="s">
        <v>102</v>
      </c>
      <c r="G17" s="14" t="s">
        <v>103</v>
      </c>
      <c r="H17" s="237" t="s">
        <v>70</v>
      </c>
      <c r="I17" s="237" t="s">
        <v>104</v>
      </c>
      <c r="J17" s="237"/>
      <c r="K17" s="237" t="s">
        <v>34</v>
      </c>
      <c r="L17" s="425"/>
      <c r="M17" s="425"/>
      <c r="N17" s="427"/>
      <c r="O17" s="428"/>
      <c r="P17" s="234" t="s">
        <v>100</v>
      </c>
      <c r="Q17" s="234" t="s">
        <v>101</v>
      </c>
      <c r="R17" s="234" t="s">
        <v>102</v>
      </c>
      <c r="S17" s="15" t="s">
        <v>103</v>
      </c>
      <c r="T17" s="234" t="s">
        <v>70</v>
      </c>
      <c r="U17" s="234" t="s">
        <v>104</v>
      </c>
      <c r="V17" s="234"/>
      <c r="W17" s="234" t="s">
        <v>34</v>
      </c>
      <c r="X17" s="428"/>
      <c r="Y17" s="428"/>
      <c r="Z17" s="444"/>
      <c r="AA17" s="445"/>
      <c r="AB17" s="232" t="s">
        <v>100</v>
      </c>
      <c r="AC17" s="232" t="s">
        <v>101</v>
      </c>
      <c r="AD17" s="232" t="s">
        <v>102</v>
      </c>
      <c r="AE17" s="16" t="s">
        <v>103</v>
      </c>
      <c r="AF17" s="232" t="s">
        <v>70</v>
      </c>
      <c r="AG17" s="232" t="s">
        <v>104</v>
      </c>
      <c r="AH17" s="232"/>
      <c r="AI17" s="232" t="s">
        <v>34</v>
      </c>
      <c r="AJ17" s="445"/>
      <c r="AK17" s="445"/>
      <c r="AL17" s="453"/>
      <c r="AM17" s="442"/>
      <c r="AN17" s="230" t="s">
        <v>100</v>
      </c>
      <c r="AO17" s="230" t="s">
        <v>101</v>
      </c>
      <c r="AP17" s="230" t="s">
        <v>102</v>
      </c>
      <c r="AQ17" s="17" t="s">
        <v>103</v>
      </c>
      <c r="AR17" s="230" t="s">
        <v>70</v>
      </c>
      <c r="AS17" s="230" t="s">
        <v>104</v>
      </c>
      <c r="AT17" s="230"/>
      <c r="AU17" s="230" t="s">
        <v>34</v>
      </c>
      <c r="AV17" s="442"/>
      <c r="AW17" s="442"/>
      <c r="AX17" s="443"/>
      <c r="AY17" s="18"/>
      <c r="AZ17" s="449"/>
      <c r="BA17" s="227" t="s">
        <v>100</v>
      </c>
      <c r="BB17" s="227" t="s">
        <v>101</v>
      </c>
      <c r="BC17" s="227" t="s">
        <v>102</v>
      </c>
      <c r="BD17" s="19" t="s">
        <v>103</v>
      </c>
      <c r="BE17" s="227" t="s">
        <v>70</v>
      </c>
      <c r="BF17" s="227" t="s">
        <v>104</v>
      </c>
      <c r="BG17" s="227" t="s">
        <v>34</v>
      </c>
      <c r="BH17" s="449"/>
      <c r="BI17" s="449"/>
      <c r="BJ17" s="451"/>
      <c r="BK17" s="20"/>
      <c r="BL17" s="20"/>
      <c r="BM17" s="21"/>
      <c r="BN17" s="21"/>
      <c r="BO17" s="20"/>
      <c r="BP17" s="20"/>
      <c r="BQ17" s="20"/>
      <c r="BR17" s="22"/>
      <c r="BS17" s="22"/>
      <c r="BT17" s="23"/>
      <c r="BU17" s="18"/>
      <c r="BV17" s="18"/>
      <c r="BW17" s="24"/>
      <c r="BX17" s="24"/>
      <c r="BY17" s="25"/>
    </row>
    <row r="18" spans="1:77" s="49" customFormat="1" ht="21.95" customHeight="1" thickBot="1" x14ac:dyDescent="0.3">
      <c r="A18" s="26">
        <v>1</v>
      </c>
      <c r="B18" s="27" t="s">
        <v>105</v>
      </c>
      <c r="C18" s="28">
        <v>539</v>
      </c>
      <c r="D18" s="29">
        <v>475</v>
      </c>
      <c r="E18" s="29">
        <v>33</v>
      </c>
      <c r="F18" s="29">
        <v>7</v>
      </c>
      <c r="G18" s="29">
        <v>15</v>
      </c>
      <c r="H18" s="29">
        <v>3</v>
      </c>
      <c r="I18" s="29">
        <v>5</v>
      </c>
      <c r="J18" s="29"/>
      <c r="K18" s="30">
        <f>SUM(D18:I18)</f>
        <v>538</v>
      </c>
      <c r="L18" s="31">
        <f>(D18+E18)/(C18)</f>
        <v>0.9424860853432282</v>
      </c>
      <c r="M18" s="31">
        <f>D18/(C18)</f>
        <v>0.88126159554730987</v>
      </c>
      <c r="N18" s="31">
        <f>H18/(C18)</f>
        <v>5.5658627087198514E-3</v>
      </c>
      <c r="O18" s="32">
        <v>552</v>
      </c>
      <c r="P18" s="32">
        <v>0</v>
      </c>
      <c r="Q18" s="32">
        <v>523</v>
      </c>
      <c r="R18" s="32">
        <v>0</v>
      </c>
      <c r="S18" s="28">
        <v>15</v>
      </c>
      <c r="T18" s="32">
        <v>4</v>
      </c>
      <c r="U18" s="32">
        <v>10</v>
      </c>
      <c r="V18" s="32"/>
      <c r="W18" s="33">
        <f>SUM(P18:U18)</f>
        <v>552</v>
      </c>
      <c r="X18" s="34">
        <f>(P18+Q18)/(O18)</f>
        <v>0.94746376811594202</v>
      </c>
      <c r="Y18" s="34">
        <f>P18/(O18)</f>
        <v>0</v>
      </c>
      <c r="Z18" s="34">
        <f>T18/(O18)</f>
        <v>7.246376811594203E-3</v>
      </c>
      <c r="AA18" s="32">
        <v>411</v>
      </c>
      <c r="AB18" s="32">
        <v>0</v>
      </c>
      <c r="AC18" s="32">
        <v>382</v>
      </c>
      <c r="AD18" s="32">
        <v>0</v>
      </c>
      <c r="AE18" s="28">
        <v>19</v>
      </c>
      <c r="AF18" s="32">
        <v>4</v>
      </c>
      <c r="AG18" s="32">
        <v>6</v>
      </c>
      <c r="AH18" s="32"/>
      <c r="AI18" s="33">
        <f>SUM(AB18:AG18)</f>
        <v>411</v>
      </c>
      <c r="AJ18" s="35">
        <f>(AB18+AC18)/(AA18)</f>
        <v>0.92944038929440387</v>
      </c>
      <c r="AK18" s="35">
        <f>AB18/(AA18)</f>
        <v>0</v>
      </c>
      <c r="AL18" s="35">
        <f>AF18/(AA18)</f>
        <v>9.7323600973236012E-3</v>
      </c>
      <c r="AM18" s="32">
        <v>32</v>
      </c>
      <c r="AN18" s="32">
        <v>0</v>
      </c>
      <c r="AO18" s="32">
        <v>32</v>
      </c>
      <c r="AP18" s="32">
        <v>0</v>
      </c>
      <c r="AQ18" s="28">
        <v>0</v>
      </c>
      <c r="AR18" s="32">
        <v>0</v>
      </c>
      <c r="AS18" s="32">
        <v>0</v>
      </c>
      <c r="AT18" s="32"/>
      <c r="AU18" s="33">
        <f>SUM(AN18:AS18)</f>
        <v>32</v>
      </c>
      <c r="AV18" s="36">
        <f>(AN18+AO18)/(AM18)</f>
        <v>1</v>
      </c>
      <c r="AW18" s="37">
        <f>AN18/(AM18)</f>
        <v>0</v>
      </c>
      <c r="AX18" s="38">
        <f>AR18/(AM18)</f>
        <v>0</v>
      </c>
      <c r="AY18" s="39"/>
      <c r="AZ18" s="32">
        <f t="shared" ref="AZ18:BF25" si="28">C18+O18+AA18</f>
        <v>1502</v>
      </c>
      <c r="BA18" s="32">
        <f t="shared" si="28"/>
        <v>475</v>
      </c>
      <c r="BB18" s="32">
        <f t="shared" si="28"/>
        <v>938</v>
      </c>
      <c r="BC18" s="32">
        <f t="shared" si="28"/>
        <v>7</v>
      </c>
      <c r="BD18" s="32">
        <f t="shared" si="28"/>
        <v>49</v>
      </c>
      <c r="BE18" s="32">
        <f t="shared" si="28"/>
        <v>11</v>
      </c>
      <c r="BF18" s="32">
        <f t="shared" si="28"/>
        <v>21</v>
      </c>
      <c r="BG18" s="33">
        <f>SUM(BA18:BF18)</f>
        <v>1501</v>
      </c>
      <c r="BH18" s="40">
        <f>(BA18+BB18)/(AZ18)</f>
        <v>0.940745672436751</v>
      </c>
      <c r="BI18" s="41">
        <f>BA18/(AZ18)</f>
        <v>0.3162450066577896</v>
      </c>
      <c r="BJ18" s="42">
        <f>BE18/(AZ18)</f>
        <v>7.3235685752330226E-3</v>
      </c>
      <c r="BK18" s="43"/>
      <c r="BL18" s="43"/>
      <c r="BM18" s="43"/>
      <c r="BN18" s="43"/>
      <c r="BO18" s="43"/>
      <c r="BP18" s="43"/>
      <c r="BQ18" s="44"/>
      <c r="BR18" s="45"/>
      <c r="BS18" s="45"/>
      <c r="BT18" s="45"/>
      <c r="BU18" s="39"/>
      <c r="BV18" s="46"/>
      <c r="BW18" s="47"/>
      <c r="BX18" s="47"/>
      <c r="BY18" s="48"/>
    </row>
    <row r="19" spans="1:77" s="67" customFormat="1" ht="21.95" customHeight="1" thickBot="1" x14ac:dyDescent="0.3">
      <c r="A19" s="50">
        <v>2</v>
      </c>
      <c r="B19" s="51" t="s">
        <v>78</v>
      </c>
      <c r="C19" s="52">
        <v>839</v>
      </c>
      <c r="D19" s="53">
        <v>554</v>
      </c>
      <c r="E19" s="53">
        <v>133</v>
      </c>
      <c r="F19" s="53">
        <v>3</v>
      </c>
      <c r="G19" s="53">
        <v>25</v>
      </c>
      <c r="H19" s="53">
        <v>74</v>
      </c>
      <c r="I19" s="53">
        <v>50</v>
      </c>
      <c r="J19" s="200"/>
      <c r="K19" s="30">
        <f t="shared" ref="K19:K26" si="29">SUM(D19:I19)</f>
        <v>839</v>
      </c>
      <c r="L19" s="31">
        <f t="shared" ref="L19:L25" si="30">(D19+E19)/(C19)</f>
        <v>0.81883194278903459</v>
      </c>
      <c r="M19" s="31">
        <f t="shared" ref="M19:M25" si="31">D19/(C19)</f>
        <v>0.66030989272943985</v>
      </c>
      <c r="N19" s="31">
        <f t="shared" ref="N19:N25" si="32">H19/(C19)</f>
        <v>8.8200238379022647E-2</v>
      </c>
      <c r="O19" s="55">
        <v>1024</v>
      </c>
      <c r="P19" s="53">
        <v>0</v>
      </c>
      <c r="Q19" s="53">
        <v>867</v>
      </c>
      <c r="R19" s="53">
        <v>2</v>
      </c>
      <c r="S19" s="53">
        <v>16</v>
      </c>
      <c r="T19" s="53">
        <v>59</v>
      </c>
      <c r="U19" s="53">
        <v>80</v>
      </c>
      <c r="V19" s="200"/>
      <c r="W19" s="33">
        <f t="shared" ref="W19:W26" si="33">SUM(P19:U19)</f>
        <v>1024</v>
      </c>
      <c r="X19" s="56">
        <f t="shared" ref="X19:X25" si="34">(P19+Q19)/(O19)</f>
        <v>0.8466796875</v>
      </c>
      <c r="Y19" s="56">
        <f t="shared" ref="Y19:Y25" si="35">P19/(O19)</f>
        <v>0</v>
      </c>
      <c r="Z19" s="56">
        <f t="shared" ref="Z19:Z25" si="36">T19/(O19)</f>
        <v>5.76171875E-2</v>
      </c>
      <c r="AA19" s="57">
        <v>582</v>
      </c>
      <c r="AB19" s="57">
        <v>0</v>
      </c>
      <c r="AC19" s="57">
        <v>521</v>
      </c>
      <c r="AD19" s="57">
        <v>0</v>
      </c>
      <c r="AE19" s="52">
        <v>7</v>
      </c>
      <c r="AF19" s="57">
        <v>40</v>
      </c>
      <c r="AG19" s="57">
        <v>14</v>
      </c>
      <c r="AH19" s="204"/>
      <c r="AI19" s="33">
        <f t="shared" ref="AI19:AI26" si="37">SUM(AB19:AG19)</f>
        <v>582</v>
      </c>
      <c r="AJ19" s="58">
        <f t="shared" ref="AJ19:AJ25" si="38">(AB19+AC19)/(AA19)</f>
        <v>0.89518900343642616</v>
      </c>
      <c r="AK19" s="58">
        <f t="shared" ref="AK19:AK25" si="39">AB19/(AA19)</f>
        <v>0</v>
      </c>
      <c r="AL19" s="58">
        <f t="shared" ref="AL19:AL25" si="40">AF19/(AA19)</f>
        <v>6.8728522336769765E-2</v>
      </c>
      <c r="AM19" s="55">
        <v>73</v>
      </c>
      <c r="AN19" s="53">
        <v>14</v>
      </c>
      <c r="AO19" s="53">
        <v>29</v>
      </c>
      <c r="AP19" s="53">
        <v>0</v>
      </c>
      <c r="AQ19" s="53">
        <v>6</v>
      </c>
      <c r="AR19" s="53">
        <v>9</v>
      </c>
      <c r="AS19" s="53">
        <v>15</v>
      </c>
      <c r="AT19" s="200"/>
      <c r="AU19" s="33">
        <f t="shared" ref="AU19:AU26" si="41">SUM(AN19:AS19)</f>
        <v>73</v>
      </c>
      <c r="AV19" s="59">
        <f t="shared" ref="AV19:AV25" si="42">(AN19+AO19)/(AM19)</f>
        <v>0.58904109589041098</v>
      </c>
      <c r="AW19" s="60">
        <f t="shared" ref="AW19:AW25" si="43">AN19/(AM19)</f>
        <v>0.19178082191780821</v>
      </c>
      <c r="AX19" s="61">
        <f t="shared" ref="AX19:AX25" si="44">AR19/(AM19)</f>
        <v>0.12328767123287671</v>
      </c>
      <c r="AY19" s="39"/>
      <c r="AZ19" s="32">
        <f t="shared" si="28"/>
        <v>2445</v>
      </c>
      <c r="BA19" s="32">
        <f t="shared" si="28"/>
        <v>554</v>
      </c>
      <c r="BB19" s="32">
        <f t="shared" si="28"/>
        <v>1521</v>
      </c>
      <c r="BC19" s="32">
        <f t="shared" si="28"/>
        <v>5</v>
      </c>
      <c r="BD19" s="32">
        <f t="shared" si="28"/>
        <v>48</v>
      </c>
      <c r="BE19" s="32">
        <f t="shared" si="28"/>
        <v>173</v>
      </c>
      <c r="BF19" s="32">
        <f t="shared" si="28"/>
        <v>144</v>
      </c>
      <c r="BG19" s="33">
        <f t="shared" ref="BG19:BG25" si="45">SUM(BA19:BF19)</f>
        <v>2445</v>
      </c>
      <c r="BH19" s="62">
        <f t="shared" ref="BH19:BH25" si="46">(BA19+BB19)/(AZ19)</f>
        <v>0.84867075664621672</v>
      </c>
      <c r="BI19" s="63">
        <f t="shared" ref="BI19:BI25" si="47">BA19/(AZ19)</f>
        <v>0.22658486707566461</v>
      </c>
      <c r="BJ19" s="64">
        <f t="shared" ref="BJ19:BJ25" si="48">BE19/(AZ19)</f>
        <v>7.0756646216768915E-2</v>
      </c>
      <c r="BK19" s="43"/>
      <c r="BL19" s="43"/>
      <c r="BM19" s="43"/>
      <c r="BN19" s="43"/>
      <c r="BO19" s="43"/>
      <c r="BP19" s="43"/>
      <c r="BQ19" s="44"/>
      <c r="BR19" s="45"/>
      <c r="BS19" s="45"/>
      <c r="BT19" s="45"/>
      <c r="BU19" s="39"/>
      <c r="BV19" s="46"/>
      <c r="BW19" s="65"/>
      <c r="BX19" s="65"/>
      <c r="BY19" s="66"/>
    </row>
    <row r="20" spans="1:77" s="49" customFormat="1" ht="21.95" customHeight="1" thickBot="1" x14ac:dyDescent="0.3">
      <c r="A20" s="50">
        <v>3</v>
      </c>
      <c r="B20" s="51" t="s">
        <v>79</v>
      </c>
      <c r="C20" s="52">
        <v>315</v>
      </c>
      <c r="D20" s="53">
        <v>263</v>
      </c>
      <c r="E20" s="53">
        <v>13</v>
      </c>
      <c r="F20" s="53">
        <v>11</v>
      </c>
      <c r="G20" s="53">
        <v>9</v>
      </c>
      <c r="H20" s="53">
        <v>11</v>
      </c>
      <c r="I20" s="53">
        <v>5</v>
      </c>
      <c r="J20" s="200"/>
      <c r="K20" s="30">
        <f t="shared" si="29"/>
        <v>312</v>
      </c>
      <c r="L20" s="31">
        <f t="shared" si="30"/>
        <v>0.87619047619047619</v>
      </c>
      <c r="M20" s="31">
        <f t="shared" si="31"/>
        <v>0.83492063492063495</v>
      </c>
      <c r="N20" s="31">
        <f t="shared" si="32"/>
        <v>3.4920634920634921E-2</v>
      </c>
      <c r="O20" s="55">
        <v>368</v>
      </c>
      <c r="P20" s="53">
        <v>0</v>
      </c>
      <c r="Q20" s="53">
        <v>340</v>
      </c>
      <c r="R20" s="53">
        <v>0</v>
      </c>
      <c r="S20" s="53">
        <v>2</v>
      </c>
      <c r="T20" s="53">
        <v>3</v>
      </c>
      <c r="U20" s="53">
        <v>0</v>
      </c>
      <c r="V20" s="200"/>
      <c r="W20" s="33">
        <f t="shared" si="33"/>
        <v>345</v>
      </c>
      <c r="X20" s="56">
        <f t="shared" si="34"/>
        <v>0.92391304347826086</v>
      </c>
      <c r="Y20" s="56">
        <f t="shared" si="35"/>
        <v>0</v>
      </c>
      <c r="Z20" s="56">
        <f t="shared" si="36"/>
        <v>8.152173913043478E-3</v>
      </c>
      <c r="AA20" s="57">
        <v>311</v>
      </c>
      <c r="AB20" s="57">
        <v>0</v>
      </c>
      <c r="AC20" s="57">
        <v>300</v>
      </c>
      <c r="AD20" s="57">
        <v>0</v>
      </c>
      <c r="AE20" s="52">
        <v>2</v>
      </c>
      <c r="AF20" s="57">
        <v>4</v>
      </c>
      <c r="AG20" s="57">
        <v>0</v>
      </c>
      <c r="AH20" s="204"/>
      <c r="AI20" s="33">
        <f t="shared" si="37"/>
        <v>306</v>
      </c>
      <c r="AJ20" s="58">
        <f t="shared" si="38"/>
        <v>0.96463022508038587</v>
      </c>
      <c r="AK20" s="58">
        <f t="shared" si="39"/>
        <v>0</v>
      </c>
      <c r="AL20" s="58">
        <f t="shared" si="40"/>
        <v>1.2861736334405145E-2</v>
      </c>
      <c r="AM20" s="55">
        <v>54</v>
      </c>
      <c r="AN20" s="53">
        <v>12</v>
      </c>
      <c r="AO20" s="53">
        <v>37</v>
      </c>
      <c r="AP20" s="53">
        <v>1</v>
      </c>
      <c r="AQ20" s="53">
        <v>3</v>
      </c>
      <c r="AR20" s="53">
        <v>2</v>
      </c>
      <c r="AS20" s="53">
        <v>0</v>
      </c>
      <c r="AT20" s="200"/>
      <c r="AU20" s="33">
        <f t="shared" si="41"/>
        <v>55</v>
      </c>
      <c r="AV20" s="59">
        <f t="shared" si="42"/>
        <v>0.90740740740740744</v>
      </c>
      <c r="AW20" s="60">
        <f t="shared" si="43"/>
        <v>0.22222222222222221</v>
      </c>
      <c r="AX20" s="61">
        <f t="shared" si="44"/>
        <v>3.7037037037037035E-2</v>
      </c>
      <c r="AY20" s="39"/>
      <c r="AZ20" s="32">
        <f t="shared" si="28"/>
        <v>994</v>
      </c>
      <c r="BA20" s="32">
        <f t="shared" si="28"/>
        <v>263</v>
      </c>
      <c r="BB20" s="32">
        <f t="shared" si="28"/>
        <v>653</v>
      </c>
      <c r="BC20" s="32">
        <f t="shared" si="28"/>
        <v>11</v>
      </c>
      <c r="BD20" s="32">
        <f t="shared" si="28"/>
        <v>13</v>
      </c>
      <c r="BE20" s="32">
        <f t="shared" si="28"/>
        <v>18</v>
      </c>
      <c r="BF20" s="32">
        <f t="shared" si="28"/>
        <v>5</v>
      </c>
      <c r="BG20" s="33">
        <f t="shared" si="45"/>
        <v>963</v>
      </c>
      <c r="BH20" s="62">
        <f t="shared" si="46"/>
        <v>0.92152917505030185</v>
      </c>
      <c r="BI20" s="63">
        <f t="shared" si="47"/>
        <v>0.26458752515090544</v>
      </c>
      <c r="BJ20" s="64">
        <f t="shared" si="48"/>
        <v>1.8108651911468814E-2</v>
      </c>
      <c r="BK20" s="43"/>
      <c r="BL20" s="43"/>
      <c r="BM20" s="43"/>
      <c r="BN20" s="43"/>
      <c r="BO20" s="43"/>
      <c r="BP20" s="43"/>
      <c r="BQ20" s="44"/>
      <c r="BR20" s="45"/>
      <c r="BS20" s="45"/>
      <c r="BT20" s="45"/>
      <c r="BU20" s="39"/>
      <c r="BV20" s="46"/>
      <c r="BW20" s="47"/>
      <c r="BX20" s="47"/>
      <c r="BY20" s="47"/>
    </row>
    <row r="21" spans="1:77" s="49" customFormat="1" ht="21.95" customHeight="1" thickBot="1" x14ac:dyDescent="0.3">
      <c r="A21" s="50">
        <v>4</v>
      </c>
      <c r="B21" s="51" t="s">
        <v>80</v>
      </c>
      <c r="C21" s="55">
        <v>91</v>
      </c>
      <c r="D21" s="53">
        <v>84</v>
      </c>
      <c r="E21" s="53">
        <v>6</v>
      </c>
      <c r="F21" s="53">
        <v>0</v>
      </c>
      <c r="G21" s="53">
        <v>1</v>
      </c>
      <c r="H21" s="53">
        <v>0</v>
      </c>
      <c r="I21" s="53">
        <v>0</v>
      </c>
      <c r="J21" s="200"/>
      <c r="K21" s="30">
        <f t="shared" si="29"/>
        <v>91</v>
      </c>
      <c r="L21" s="31">
        <f t="shared" si="30"/>
        <v>0.98901098901098905</v>
      </c>
      <c r="M21" s="31">
        <f t="shared" si="31"/>
        <v>0.92307692307692313</v>
      </c>
      <c r="N21" s="31">
        <f t="shared" si="32"/>
        <v>0</v>
      </c>
      <c r="O21" s="55">
        <v>435</v>
      </c>
      <c r="P21" s="53">
        <v>0</v>
      </c>
      <c r="Q21" s="53">
        <v>419</v>
      </c>
      <c r="R21" s="53">
        <v>0</v>
      </c>
      <c r="S21" s="53">
        <v>5</v>
      </c>
      <c r="T21" s="53">
        <v>5</v>
      </c>
      <c r="U21" s="53">
        <v>6</v>
      </c>
      <c r="V21" s="200"/>
      <c r="W21" s="33">
        <f t="shared" si="33"/>
        <v>435</v>
      </c>
      <c r="X21" s="56">
        <f t="shared" si="34"/>
        <v>0.9632183908045977</v>
      </c>
      <c r="Y21" s="56">
        <f t="shared" si="35"/>
        <v>0</v>
      </c>
      <c r="Z21" s="56">
        <f t="shared" si="36"/>
        <v>1.1494252873563218E-2</v>
      </c>
      <c r="AA21" s="68">
        <v>179</v>
      </c>
      <c r="AB21" s="68">
        <v>0</v>
      </c>
      <c r="AC21" s="68">
        <v>174</v>
      </c>
      <c r="AD21" s="68">
        <v>0</v>
      </c>
      <c r="AE21" s="55">
        <v>2</v>
      </c>
      <c r="AF21" s="68">
        <v>3</v>
      </c>
      <c r="AG21" s="68">
        <v>0</v>
      </c>
      <c r="AH21" s="205"/>
      <c r="AI21" s="33">
        <f t="shared" si="37"/>
        <v>179</v>
      </c>
      <c r="AJ21" s="58">
        <f t="shared" si="38"/>
        <v>0.97206703910614523</v>
      </c>
      <c r="AK21" s="58">
        <f t="shared" si="39"/>
        <v>0</v>
      </c>
      <c r="AL21" s="58">
        <f t="shared" si="40"/>
        <v>1.6759776536312849E-2</v>
      </c>
      <c r="AM21" s="55">
        <v>5</v>
      </c>
      <c r="AN21" s="53">
        <v>0</v>
      </c>
      <c r="AO21" s="53">
        <v>5</v>
      </c>
      <c r="AP21" s="53">
        <v>0</v>
      </c>
      <c r="AQ21" s="53">
        <v>0</v>
      </c>
      <c r="AR21" s="53">
        <v>0</v>
      </c>
      <c r="AS21" s="53">
        <v>0</v>
      </c>
      <c r="AT21" s="200"/>
      <c r="AU21" s="33">
        <f t="shared" si="41"/>
        <v>5</v>
      </c>
      <c r="AV21" s="59">
        <f t="shared" si="42"/>
        <v>1</v>
      </c>
      <c r="AW21" s="60">
        <f t="shared" si="43"/>
        <v>0</v>
      </c>
      <c r="AX21" s="61">
        <f t="shared" si="44"/>
        <v>0</v>
      </c>
      <c r="AY21" s="39"/>
      <c r="AZ21" s="32">
        <f t="shared" si="28"/>
        <v>705</v>
      </c>
      <c r="BA21" s="32">
        <f t="shared" si="28"/>
        <v>84</v>
      </c>
      <c r="BB21" s="32">
        <f t="shared" si="28"/>
        <v>599</v>
      </c>
      <c r="BC21" s="32">
        <f t="shared" si="28"/>
        <v>0</v>
      </c>
      <c r="BD21" s="32">
        <f t="shared" si="28"/>
        <v>8</v>
      </c>
      <c r="BE21" s="32">
        <f t="shared" si="28"/>
        <v>8</v>
      </c>
      <c r="BF21" s="32">
        <f t="shared" si="28"/>
        <v>6</v>
      </c>
      <c r="BG21" s="33">
        <f t="shared" si="45"/>
        <v>705</v>
      </c>
      <c r="BH21" s="62">
        <f t="shared" si="46"/>
        <v>0.96879432624113471</v>
      </c>
      <c r="BI21" s="63">
        <f t="shared" si="47"/>
        <v>0.11914893617021277</v>
      </c>
      <c r="BJ21" s="64">
        <f t="shared" si="48"/>
        <v>1.1347517730496455E-2</v>
      </c>
      <c r="BK21" s="43"/>
      <c r="BL21" s="43"/>
      <c r="BM21" s="43"/>
      <c r="BN21" s="43"/>
      <c r="BO21" s="43"/>
      <c r="BP21" s="43"/>
      <c r="BQ21" s="44"/>
      <c r="BR21" s="45"/>
      <c r="BS21" s="45"/>
      <c r="BT21" s="45"/>
      <c r="BU21" s="39"/>
      <c r="BV21" s="46"/>
      <c r="BW21" s="47"/>
      <c r="BX21" s="47"/>
      <c r="BY21" s="47"/>
    </row>
    <row r="22" spans="1:77" s="49" customFormat="1" ht="21.95" customHeight="1" thickBot="1" x14ac:dyDescent="0.3">
      <c r="A22" s="50">
        <v>5</v>
      </c>
      <c r="B22" s="51" t="s">
        <v>81</v>
      </c>
      <c r="C22" s="52">
        <v>3417</v>
      </c>
      <c r="D22" s="53">
        <v>2638</v>
      </c>
      <c r="E22" s="53">
        <v>513</v>
      </c>
      <c r="F22" s="53">
        <v>35</v>
      </c>
      <c r="G22" s="53">
        <v>75</v>
      </c>
      <c r="H22" s="53">
        <v>60</v>
      </c>
      <c r="I22" s="53">
        <v>42</v>
      </c>
      <c r="J22" s="200"/>
      <c r="K22" s="30">
        <f t="shared" si="29"/>
        <v>3363</v>
      </c>
      <c r="L22" s="31">
        <f t="shared" si="30"/>
        <v>0.92215393620134622</v>
      </c>
      <c r="M22" s="31">
        <f t="shared" si="31"/>
        <v>0.77202224173251388</v>
      </c>
      <c r="N22" s="31">
        <f t="shared" si="32"/>
        <v>1.755926251097454E-2</v>
      </c>
      <c r="O22" s="55">
        <v>3156</v>
      </c>
      <c r="P22" s="53">
        <v>0</v>
      </c>
      <c r="Q22" s="53">
        <v>3050</v>
      </c>
      <c r="R22" s="53">
        <v>8</v>
      </c>
      <c r="S22" s="53">
        <v>28</v>
      </c>
      <c r="T22" s="53">
        <v>34</v>
      </c>
      <c r="U22" s="53">
        <v>19</v>
      </c>
      <c r="V22" s="200"/>
      <c r="W22" s="33">
        <f t="shared" si="33"/>
        <v>3139</v>
      </c>
      <c r="X22" s="56">
        <f t="shared" si="34"/>
        <v>0.96641318124207853</v>
      </c>
      <c r="Y22" s="56">
        <f t="shared" si="35"/>
        <v>0</v>
      </c>
      <c r="Z22" s="56">
        <f t="shared" si="36"/>
        <v>1.0773130544993664E-2</v>
      </c>
      <c r="AA22" s="57">
        <v>3931</v>
      </c>
      <c r="AB22" s="57">
        <v>0</v>
      </c>
      <c r="AC22" s="57">
        <v>3812</v>
      </c>
      <c r="AD22" s="57">
        <v>3</v>
      </c>
      <c r="AE22" s="52">
        <v>19</v>
      </c>
      <c r="AF22" s="57">
        <v>40</v>
      </c>
      <c r="AG22" s="57">
        <v>28</v>
      </c>
      <c r="AH22" s="204"/>
      <c r="AI22" s="33">
        <f t="shared" si="37"/>
        <v>3902</v>
      </c>
      <c r="AJ22" s="58">
        <f t="shared" si="38"/>
        <v>0.96972780462986519</v>
      </c>
      <c r="AK22" s="58">
        <f t="shared" si="39"/>
        <v>0</v>
      </c>
      <c r="AL22" s="58">
        <f t="shared" si="40"/>
        <v>1.0175527855507505E-2</v>
      </c>
      <c r="AM22" s="55">
        <v>82</v>
      </c>
      <c r="AN22" s="53">
        <v>62</v>
      </c>
      <c r="AO22" s="53">
        <v>12</v>
      </c>
      <c r="AP22" s="53">
        <v>0</v>
      </c>
      <c r="AQ22" s="53">
        <v>3</v>
      </c>
      <c r="AR22" s="53">
        <v>3</v>
      </c>
      <c r="AS22" s="53">
        <v>1</v>
      </c>
      <c r="AT22" s="200"/>
      <c r="AU22" s="33">
        <f t="shared" si="41"/>
        <v>81</v>
      </c>
      <c r="AV22" s="59">
        <f t="shared" si="42"/>
        <v>0.90243902439024393</v>
      </c>
      <c r="AW22" s="60">
        <f t="shared" si="43"/>
        <v>0.75609756097560976</v>
      </c>
      <c r="AX22" s="61">
        <f t="shared" si="44"/>
        <v>3.6585365853658534E-2</v>
      </c>
      <c r="AY22" s="39"/>
      <c r="AZ22" s="32">
        <f t="shared" si="28"/>
        <v>10504</v>
      </c>
      <c r="BA22" s="32">
        <f t="shared" si="28"/>
        <v>2638</v>
      </c>
      <c r="BB22" s="32">
        <f t="shared" si="28"/>
        <v>7375</v>
      </c>
      <c r="BC22" s="32">
        <f t="shared" si="28"/>
        <v>46</v>
      </c>
      <c r="BD22" s="32">
        <f t="shared" si="28"/>
        <v>122</v>
      </c>
      <c r="BE22" s="32">
        <f t="shared" si="28"/>
        <v>134</v>
      </c>
      <c r="BF22" s="32">
        <f t="shared" si="28"/>
        <v>89</v>
      </c>
      <c r="BG22" s="33">
        <f t="shared" si="45"/>
        <v>10404</v>
      </c>
      <c r="BH22" s="62">
        <f t="shared" si="46"/>
        <v>0.95325590251332826</v>
      </c>
      <c r="BI22" s="63">
        <f t="shared" si="47"/>
        <v>0.25114242193450115</v>
      </c>
      <c r="BJ22" s="64">
        <f t="shared" si="48"/>
        <v>1.2757044935262756E-2</v>
      </c>
      <c r="BK22" s="43"/>
      <c r="BL22" s="43"/>
      <c r="BM22" s="43"/>
      <c r="BN22" s="43"/>
      <c r="BO22" s="43"/>
      <c r="BP22" s="43"/>
      <c r="BQ22" s="44"/>
      <c r="BR22" s="45"/>
      <c r="BS22" s="45"/>
      <c r="BT22" s="45"/>
      <c r="BU22" s="39"/>
      <c r="BV22" s="46"/>
      <c r="BW22" s="47"/>
      <c r="BX22" s="47"/>
      <c r="BY22" s="47"/>
    </row>
    <row r="23" spans="1:77" s="49" customFormat="1" ht="21.95" customHeight="1" thickBot="1" x14ac:dyDescent="0.3">
      <c r="A23" s="50">
        <v>6</v>
      </c>
      <c r="B23" s="51" t="s">
        <v>82</v>
      </c>
      <c r="C23" s="52">
        <v>20703</v>
      </c>
      <c r="D23" s="53">
        <v>13964</v>
      </c>
      <c r="E23" s="53">
        <v>5190</v>
      </c>
      <c r="F23" s="53">
        <v>126</v>
      </c>
      <c r="G23" s="53">
        <v>461</v>
      </c>
      <c r="H23" s="53">
        <v>512</v>
      </c>
      <c r="I23" s="53">
        <v>450</v>
      </c>
      <c r="J23" s="200"/>
      <c r="K23" s="30">
        <f t="shared" si="29"/>
        <v>20703</v>
      </c>
      <c r="L23" s="31">
        <f t="shared" si="30"/>
        <v>0.92517992561464524</v>
      </c>
      <c r="M23" s="31">
        <f t="shared" si="31"/>
        <v>0.67449161957204273</v>
      </c>
      <c r="N23" s="31">
        <f t="shared" si="32"/>
        <v>2.4730715355262521E-2</v>
      </c>
      <c r="O23" s="55">
        <v>23956</v>
      </c>
      <c r="P23" s="53">
        <v>0</v>
      </c>
      <c r="Q23" s="53">
        <v>22634</v>
      </c>
      <c r="R23" s="53">
        <v>65</v>
      </c>
      <c r="S23" s="53">
        <v>337</v>
      </c>
      <c r="T23" s="53">
        <v>697</v>
      </c>
      <c r="U23" s="53">
        <v>223</v>
      </c>
      <c r="V23" s="200"/>
      <c r="W23" s="33">
        <f t="shared" si="33"/>
        <v>23956</v>
      </c>
      <c r="X23" s="56">
        <f t="shared" si="34"/>
        <v>0.94481549507430285</v>
      </c>
      <c r="Y23" s="56">
        <f t="shared" si="35"/>
        <v>0</v>
      </c>
      <c r="Z23" s="56">
        <f t="shared" si="36"/>
        <v>2.9095007513775254E-2</v>
      </c>
      <c r="AA23" s="55">
        <v>8330</v>
      </c>
      <c r="AB23" s="53">
        <v>0</v>
      </c>
      <c r="AC23" s="53">
        <v>7860</v>
      </c>
      <c r="AD23" s="53">
        <v>28</v>
      </c>
      <c r="AE23" s="53">
        <v>104</v>
      </c>
      <c r="AF23" s="53">
        <v>214</v>
      </c>
      <c r="AG23" s="53">
        <v>124</v>
      </c>
      <c r="AH23" s="200"/>
      <c r="AI23" s="33">
        <f t="shared" si="37"/>
        <v>8330</v>
      </c>
      <c r="AJ23" s="58">
        <f t="shared" si="38"/>
        <v>0.943577430972389</v>
      </c>
      <c r="AK23" s="58">
        <f t="shared" si="39"/>
        <v>0</v>
      </c>
      <c r="AL23" s="58">
        <f t="shared" si="40"/>
        <v>2.5690276110444176E-2</v>
      </c>
      <c r="AM23" s="55">
        <v>681</v>
      </c>
      <c r="AN23" s="53">
        <v>158</v>
      </c>
      <c r="AO23" s="53">
        <v>391</v>
      </c>
      <c r="AP23" s="53">
        <v>4</v>
      </c>
      <c r="AQ23" s="53">
        <v>21</v>
      </c>
      <c r="AR23" s="53">
        <v>39</v>
      </c>
      <c r="AS23" s="53">
        <v>68</v>
      </c>
      <c r="AT23" s="200"/>
      <c r="AU23" s="33">
        <f t="shared" si="41"/>
        <v>681</v>
      </c>
      <c r="AV23" s="59">
        <f t="shared" si="42"/>
        <v>0.80616740088105732</v>
      </c>
      <c r="AW23" s="60">
        <f t="shared" si="43"/>
        <v>0.23201174743024963</v>
      </c>
      <c r="AX23" s="61">
        <f t="shared" si="44"/>
        <v>5.7268722466960353E-2</v>
      </c>
      <c r="AY23" s="39"/>
      <c r="AZ23" s="32">
        <f t="shared" si="28"/>
        <v>52989</v>
      </c>
      <c r="BA23" s="32">
        <f t="shared" si="28"/>
        <v>13964</v>
      </c>
      <c r="BB23" s="32">
        <f t="shared" si="28"/>
        <v>35684</v>
      </c>
      <c r="BC23" s="32">
        <f t="shared" si="28"/>
        <v>219</v>
      </c>
      <c r="BD23" s="32">
        <f t="shared" si="28"/>
        <v>902</v>
      </c>
      <c r="BE23" s="32">
        <f t="shared" si="28"/>
        <v>1423</v>
      </c>
      <c r="BF23" s="32">
        <f t="shared" si="28"/>
        <v>797</v>
      </c>
      <c r="BG23" s="33">
        <f t="shared" si="45"/>
        <v>52989</v>
      </c>
      <c r="BH23" s="62">
        <f t="shared" si="46"/>
        <v>0.93694917813131029</v>
      </c>
      <c r="BI23" s="63">
        <f t="shared" si="47"/>
        <v>0.26352639227009378</v>
      </c>
      <c r="BJ23" s="64">
        <f t="shared" si="48"/>
        <v>2.6854630206269225E-2</v>
      </c>
      <c r="BK23" s="43"/>
      <c r="BL23" s="43"/>
      <c r="BM23" s="43"/>
      <c r="BN23" s="43"/>
      <c r="BO23" s="43"/>
      <c r="BP23" s="43"/>
      <c r="BQ23" s="44"/>
      <c r="BR23" s="45"/>
      <c r="BS23" s="45"/>
      <c r="BT23" s="45"/>
      <c r="BU23" s="39"/>
      <c r="BV23" s="46"/>
      <c r="BW23" s="47"/>
      <c r="BX23" s="47"/>
      <c r="BY23" s="47"/>
    </row>
    <row r="24" spans="1:77" s="49" customFormat="1" ht="21.95" customHeight="1" thickBot="1" x14ac:dyDescent="0.3">
      <c r="A24" s="50">
        <v>7</v>
      </c>
      <c r="B24" s="51" t="s">
        <v>77</v>
      </c>
      <c r="C24" s="52">
        <v>7726</v>
      </c>
      <c r="D24" s="53">
        <v>4753</v>
      </c>
      <c r="E24" s="53">
        <v>1876</v>
      </c>
      <c r="F24" s="53">
        <v>155</v>
      </c>
      <c r="G24" s="53">
        <v>201</v>
      </c>
      <c r="H24" s="53">
        <v>431</v>
      </c>
      <c r="I24" s="53">
        <v>144</v>
      </c>
      <c r="J24" s="200"/>
      <c r="K24" s="30">
        <f t="shared" si="29"/>
        <v>7560</v>
      </c>
      <c r="L24" s="31">
        <f t="shared" si="30"/>
        <v>0.85801190784364478</v>
      </c>
      <c r="M24" s="31">
        <f t="shared" si="31"/>
        <v>0.61519544395547499</v>
      </c>
      <c r="N24" s="31">
        <f t="shared" si="32"/>
        <v>5.5785658814392958E-2</v>
      </c>
      <c r="O24" s="55">
        <v>6531</v>
      </c>
      <c r="P24" s="53">
        <v>0</v>
      </c>
      <c r="Q24" s="53">
        <v>6051</v>
      </c>
      <c r="R24" s="53">
        <v>5</v>
      </c>
      <c r="S24" s="53">
        <v>116</v>
      </c>
      <c r="T24" s="53">
        <v>285</v>
      </c>
      <c r="U24" s="53">
        <v>71</v>
      </c>
      <c r="V24" s="200"/>
      <c r="W24" s="33">
        <f t="shared" si="33"/>
        <v>6528</v>
      </c>
      <c r="X24" s="56">
        <f t="shared" si="34"/>
        <v>0.92650436380339918</v>
      </c>
      <c r="Y24" s="56">
        <f t="shared" si="35"/>
        <v>0</v>
      </c>
      <c r="Z24" s="56">
        <f t="shared" si="36"/>
        <v>4.3638033991731738E-2</v>
      </c>
      <c r="AA24" s="57">
        <v>2992</v>
      </c>
      <c r="AB24" s="57">
        <v>0</v>
      </c>
      <c r="AC24" s="57">
        <v>2763</v>
      </c>
      <c r="AD24" s="57">
        <v>1</v>
      </c>
      <c r="AE24" s="52">
        <v>58</v>
      </c>
      <c r="AF24" s="57">
        <v>107</v>
      </c>
      <c r="AG24" s="57">
        <v>58</v>
      </c>
      <c r="AH24" s="204"/>
      <c r="AI24" s="33">
        <f t="shared" si="37"/>
        <v>2987</v>
      </c>
      <c r="AJ24" s="58">
        <f t="shared" si="38"/>
        <v>0.92346256684491979</v>
      </c>
      <c r="AK24" s="58">
        <f t="shared" si="39"/>
        <v>0</v>
      </c>
      <c r="AL24" s="58">
        <f t="shared" si="40"/>
        <v>3.5762032085561495E-2</v>
      </c>
      <c r="AM24" s="55">
        <v>1250</v>
      </c>
      <c r="AN24" s="53">
        <v>310</v>
      </c>
      <c r="AO24" s="53">
        <v>640</v>
      </c>
      <c r="AP24" s="53">
        <v>27</v>
      </c>
      <c r="AQ24" s="53">
        <v>34</v>
      </c>
      <c r="AR24" s="53">
        <v>113</v>
      </c>
      <c r="AS24" s="53">
        <v>32</v>
      </c>
      <c r="AT24" s="200"/>
      <c r="AU24" s="33">
        <f t="shared" si="41"/>
        <v>1156</v>
      </c>
      <c r="AV24" s="59">
        <f t="shared" si="42"/>
        <v>0.76</v>
      </c>
      <c r="AW24" s="60">
        <f t="shared" si="43"/>
        <v>0.248</v>
      </c>
      <c r="AX24" s="61">
        <f t="shared" si="44"/>
        <v>9.0399999999999994E-2</v>
      </c>
      <c r="AY24" s="39"/>
      <c r="AZ24" s="32">
        <f t="shared" si="28"/>
        <v>17249</v>
      </c>
      <c r="BA24" s="32">
        <f t="shared" si="28"/>
        <v>4753</v>
      </c>
      <c r="BB24" s="32">
        <f t="shared" si="28"/>
        <v>10690</v>
      </c>
      <c r="BC24" s="32">
        <f t="shared" si="28"/>
        <v>161</v>
      </c>
      <c r="BD24" s="32">
        <f t="shared" si="28"/>
        <v>375</v>
      </c>
      <c r="BE24" s="32">
        <f t="shared" si="28"/>
        <v>823</v>
      </c>
      <c r="BF24" s="32">
        <f t="shared" si="28"/>
        <v>273</v>
      </c>
      <c r="BG24" s="33">
        <f t="shared" si="45"/>
        <v>17075</v>
      </c>
      <c r="BH24" s="62">
        <f t="shared" si="46"/>
        <v>0.89529827816105279</v>
      </c>
      <c r="BI24" s="63">
        <f t="shared" si="47"/>
        <v>0.27555220592498114</v>
      </c>
      <c r="BJ24" s="64">
        <f t="shared" si="48"/>
        <v>4.7712910893385127E-2</v>
      </c>
      <c r="BK24" s="43"/>
      <c r="BL24" s="43"/>
      <c r="BM24" s="43"/>
      <c r="BN24" s="43"/>
      <c r="BO24" s="43"/>
      <c r="BP24" s="43"/>
      <c r="BQ24" s="44"/>
      <c r="BR24" s="45"/>
      <c r="BS24" s="45"/>
      <c r="BT24" s="45"/>
      <c r="BU24" s="39"/>
      <c r="BV24" s="46"/>
      <c r="BW24" s="47"/>
      <c r="BX24" s="47"/>
      <c r="BY24" s="47"/>
    </row>
    <row r="25" spans="1:77" s="49" customFormat="1" ht="21.95" customHeight="1" thickBot="1" x14ac:dyDescent="0.3">
      <c r="A25" s="69">
        <v>8</v>
      </c>
      <c r="B25" s="70" t="s">
        <v>83</v>
      </c>
      <c r="C25" s="71">
        <v>144</v>
      </c>
      <c r="D25" s="72">
        <v>54</v>
      </c>
      <c r="E25" s="72">
        <v>65</v>
      </c>
      <c r="F25" s="72">
        <v>0</v>
      </c>
      <c r="G25" s="72">
        <v>7</v>
      </c>
      <c r="H25" s="72">
        <v>9</v>
      </c>
      <c r="I25" s="72">
        <v>9</v>
      </c>
      <c r="J25" s="101"/>
      <c r="K25" s="30">
        <f t="shared" si="29"/>
        <v>144</v>
      </c>
      <c r="L25" s="31">
        <f t="shared" si="30"/>
        <v>0.82638888888888884</v>
      </c>
      <c r="M25" s="31">
        <f t="shared" si="31"/>
        <v>0.375</v>
      </c>
      <c r="N25" s="31">
        <f t="shared" si="32"/>
        <v>6.25E-2</v>
      </c>
      <c r="O25" s="74">
        <v>166</v>
      </c>
      <c r="P25" s="72">
        <v>0</v>
      </c>
      <c r="Q25" s="72">
        <v>132</v>
      </c>
      <c r="R25" s="72">
        <v>0</v>
      </c>
      <c r="S25" s="72">
        <v>2</v>
      </c>
      <c r="T25" s="72">
        <v>17</v>
      </c>
      <c r="U25" s="72">
        <v>7</v>
      </c>
      <c r="V25" s="101"/>
      <c r="W25" s="33">
        <f t="shared" si="33"/>
        <v>158</v>
      </c>
      <c r="X25" s="75">
        <f t="shared" si="34"/>
        <v>0.79518072289156627</v>
      </c>
      <c r="Y25" s="75">
        <f t="shared" si="35"/>
        <v>0</v>
      </c>
      <c r="Z25" s="75">
        <f t="shared" si="36"/>
        <v>0.10240963855421686</v>
      </c>
      <c r="AA25" s="76">
        <v>288</v>
      </c>
      <c r="AB25" s="76">
        <v>3</v>
      </c>
      <c r="AC25" s="76">
        <v>221</v>
      </c>
      <c r="AD25" s="76">
        <v>1</v>
      </c>
      <c r="AE25" s="71">
        <v>10</v>
      </c>
      <c r="AF25" s="76">
        <v>35</v>
      </c>
      <c r="AG25" s="76">
        <v>6</v>
      </c>
      <c r="AH25" s="206"/>
      <c r="AI25" s="33">
        <f t="shared" si="37"/>
        <v>276</v>
      </c>
      <c r="AJ25" s="77">
        <f t="shared" si="38"/>
        <v>0.77777777777777779</v>
      </c>
      <c r="AK25" s="77">
        <f t="shared" si="39"/>
        <v>1.0416666666666666E-2</v>
      </c>
      <c r="AL25" s="77">
        <f t="shared" si="40"/>
        <v>0.12152777777777778</v>
      </c>
      <c r="AM25" s="55">
        <v>14</v>
      </c>
      <c r="AN25" s="55">
        <v>0</v>
      </c>
      <c r="AO25" s="55">
        <v>11</v>
      </c>
      <c r="AP25" s="55">
        <v>0</v>
      </c>
      <c r="AQ25" s="55">
        <v>1</v>
      </c>
      <c r="AR25" s="55">
        <v>2</v>
      </c>
      <c r="AS25" s="55">
        <v>0</v>
      </c>
      <c r="AT25" s="207"/>
      <c r="AU25" s="33">
        <f t="shared" si="41"/>
        <v>14</v>
      </c>
      <c r="AV25" s="78">
        <f t="shared" si="42"/>
        <v>0.7857142857142857</v>
      </c>
      <c r="AW25" s="79">
        <f t="shared" si="43"/>
        <v>0</v>
      </c>
      <c r="AX25" s="80">
        <f t="shared" si="44"/>
        <v>0.14285714285714285</v>
      </c>
      <c r="AY25" s="39"/>
      <c r="AZ25" s="32">
        <f t="shared" si="28"/>
        <v>598</v>
      </c>
      <c r="BA25" s="32">
        <f t="shared" si="28"/>
        <v>57</v>
      </c>
      <c r="BB25" s="32">
        <f t="shared" si="28"/>
        <v>418</v>
      </c>
      <c r="BC25" s="32">
        <f t="shared" si="28"/>
        <v>1</v>
      </c>
      <c r="BD25" s="32">
        <f t="shared" si="28"/>
        <v>19</v>
      </c>
      <c r="BE25" s="32">
        <f t="shared" si="28"/>
        <v>61</v>
      </c>
      <c r="BF25" s="32">
        <f t="shared" si="28"/>
        <v>22</v>
      </c>
      <c r="BG25" s="33">
        <f t="shared" si="45"/>
        <v>578</v>
      </c>
      <c r="BH25" s="81">
        <f t="shared" si="46"/>
        <v>0.79431438127090304</v>
      </c>
      <c r="BI25" s="82">
        <f t="shared" si="47"/>
        <v>9.5317725752508367E-2</v>
      </c>
      <c r="BJ25" s="83">
        <f t="shared" si="48"/>
        <v>0.1020066889632107</v>
      </c>
      <c r="BK25" s="43"/>
      <c r="BL25" s="43"/>
      <c r="BM25" s="43"/>
      <c r="BN25" s="43"/>
      <c r="BO25" s="43"/>
      <c r="BP25" s="43"/>
      <c r="BQ25" s="44"/>
      <c r="BR25" s="45"/>
      <c r="BS25" s="45"/>
      <c r="BT25" s="45"/>
      <c r="BU25" s="39"/>
      <c r="BV25" s="46"/>
      <c r="BW25" s="47"/>
      <c r="BX25" s="47"/>
      <c r="BY25" s="47"/>
    </row>
    <row r="26" spans="1:77" s="95" customFormat="1" ht="21.95" customHeight="1" thickBot="1" x14ac:dyDescent="0.3">
      <c r="A26" s="424" t="s">
        <v>86</v>
      </c>
      <c r="B26" s="424"/>
      <c r="C26" s="84">
        <f>SUM(C18:C25)</f>
        <v>33774</v>
      </c>
      <c r="D26" s="84">
        <f>SUM(D18:D25)</f>
        <v>22785</v>
      </c>
      <c r="E26" s="84">
        <f>SUM(E18:E25)</f>
        <v>7829</v>
      </c>
      <c r="F26" s="84">
        <f t="shared" ref="F26:I26" si="49">SUM(F18:F25)</f>
        <v>337</v>
      </c>
      <c r="G26" s="84">
        <f t="shared" si="49"/>
        <v>794</v>
      </c>
      <c r="H26" s="84">
        <f t="shared" si="49"/>
        <v>1100</v>
      </c>
      <c r="I26" s="84">
        <f t="shared" si="49"/>
        <v>705</v>
      </c>
      <c r="J26" s="209"/>
      <c r="K26" s="30">
        <f t="shared" si="29"/>
        <v>33550</v>
      </c>
      <c r="L26" s="31">
        <f>(D26+E26)/(C26)</f>
        <v>0.90643690412743527</v>
      </c>
      <c r="M26" s="31">
        <f>D26/(C26)</f>
        <v>0.674631373245692</v>
      </c>
      <c r="N26" s="31">
        <f>H26/(C26)</f>
        <v>3.2569432107538342E-2</v>
      </c>
      <c r="O26" s="228">
        <f>SUM(O18:O25)</f>
        <v>36188</v>
      </c>
      <c r="P26" s="228">
        <f t="shared" ref="P26:U26" si="50">SUM(P17:P25)</f>
        <v>0</v>
      </c>
      <c r="Q26" s="228">
        <f t="shared" si="50"/>
        <v>34016</v>
      </c>
      <c r="R26" s="228">
        <f t="shared" si="50"/>
        <v>80</v>
      </c>
      <c r="S26" s="228">
        <f t="shared" si="50"/>
        <v>521</v>
      </c>
      <c r="T26" s="228">
        <f t="shared" si="50"/>
        <v>1104</v>
      </c>
      <c r="U26" s="228">
        <f t="shared" si="50"/>
        <v>416</v>
      </c>
      <c r="V26" s="203"/>
      <c r="W26" s="33">
        <f t="shared" si="33"/>
        <v>36137</v>
      </c>
      <c r="X26" s="85">
        <f>(P26+Q26)/(O26)</f>
        <v>0.93998010390184594</v>
      </c>
      <c r="Y26" s="85">
        <f>P26/(O26)</f>
        <v>0</v>
      </c>
      <c r="Z26" s="85">
        <f>T26/(O26)</f>
        <v>3.0507350502929149E-2</v>
      </c>
      <c r="AA26" s="228">
        <f>SUM(AA18:AA25)</f>
        <v>17024</v>
      </c>
      <c r="AB26" s="228">
        <f t="shared" ref="AB26:AG26" si="51">SUM(AB18:AB25)</f>
        <v>3</v>
      </c>
      <c r="AC26" s="228">
        <f t="shared" si="51"/>
        <v>16033</v>
      </c>
      <c r="AD26" s="228">
        <f t="shared" si="51"/>
        <v>33</v>
      </c>
      <c r="AE26" s="228">
        <f t="shared" si="51"/>
        <v>221</v>
      </c>
      <c r="AF26" s="228">
        <f t="shared" si="51"/>
        <v>447</v>
      </c>
      <c r="AG26" s="228">
        <f t="shared" si="51"/>
        <v>236</v>
      </c>
      <c r="AH26" s="203"/>
      <c r="AI26" s="33">
        <f t="shared" si="37"/>
        <v>16973</v>
      </c>
      <c r="AJ26" s="86">
        <f>(AB26+AC26)/(AA26)</f>
        <v>0.9419642857142857</v>
      </c>
      <c r="AK26" s="86">
        <f>AB26/(AA26)</f>
        <v>1.7622180451127819E-4</v>
      </c>
      <c r="AL26" s="86">
        <f>AF26/(AA26)</f>
        <v>2.6257048872180451E-2</v>
      </c>
      <c r="AM26" s="228">
        <f>SUM(AM18:AM25)</f>
        <v>2191</v>
      </c>
      <c r="AN26" s="228">
        <f t="shared" ref="AN26:AS26" si="52">SUM(AN18:AN25)</f>
        <v>556</v>
      </c>
      <c r="AO26" s="228">
        <f t="shared" si="52"/>
        <v>1157</v>
      </c>
      <c r="AP26" s="228">
        <f t="shared" si="52"/>
        <v>32</v>
      </c>
      <c r="AQ26" s="228">
        <f t="shared" si="52"/>
        <v>68</v>
      </c>
      <c r="AR26" s="228">
        <f t="shared" si="52"/>
        <v>168</v>
      </c>
      <c r="AS26" s="228">
        <f t="shared" si="52"/>
        <v>116</v>
      </c>
      <c r="AT26" s="203"/>
      <c r="AU26" s="33">
        <f t="shared" si="41"/>
        <v>2097</v>
      </c>
      <c r="AV26" s="87">
        <f>(AN26+AO26)/(AM26)</f>
        <v>0.78183477863989048</v>
      </c>
      <c r="AW26" s="88">
        <f>AN26/(AM26)</f>
        <v>0.25376540392514835</v>
      </c>
      <c r="AX26" s="89">
        <f>AR26/(AM26)</f>
        <v>7.6677316293929709E-2</v>
      </c>
      <c r="AY26" s="90"/>
      <c r="AZ26" s="228">
        <f>SUM(AZ18:AZ25)</f>
        <v>86986</v>
      </c>
      <c r="BA26" s="228">
        <f t="shared" ref="BA26:BF26" si="53">SUM(BA18:BA25)</f>
        <v>22788</v>
      </c>
      <c r="BB26" s="228">
        <f t="shared" si="53"/>
        <v>57878</v>
      </c>
      <c r="BC26" s="228">
        <f t="shared" si="53"/>
        <v>450</v>
      </c>
      <c r="BD26" s="228">
        <f t="shared" si="53"/>
        <v>1536</v>
      </c>
      <c r="BE26" s="228">
        <f t="shared" si="53"/>
        <v>2651</v>
      </c>
      <c r="BF26" s="228">
        <f t="shared" si="53"/>
        <v>1357</v>
      </c>
      <c r="BG26" s="228">
        <f>SUM(BA26:BF26)</f>
        <v>86660</v>
      </c>
      <c r="BH26" s="91">
        <f>(BA26+BB26)/(AZ26)</f>
        <v>0.92734463017037227</v>
      </c>
      <c r="BI26" s="92">
        <f>BA26/(AZ26)</f>
        <v>0.26197319108822109</v>
      </c>
      <c r="BJ26" s="93">
        <f>BE26/(AZ26)</f>
        <v>3.047616857885177E-2</v>
      </c>
      <c r="BK26" s="18">
        <f>BB26/AZ26*100</f>
        <v>66.537143908215114</v>
      </c>
      <c r="BL26" s="18">
        <f>BE26/AZ26*100</f>
        <v>3.0476168578851768</v>
      </c>
      <c r="BM26" s="18"/>
      <c r="BN26" s="18"/>
      <c r="BO26" s="18"/>
      <c r="BP26" s="18"/>
      <c r="BQ26" s="18"/>
      <c r="BR26" s="94"/>
      <c r="BS26" s="94"/>
      <c r="BT26" s="94"/>
      <c r="BU26" s="448"/>
      <c r="BV26" s="448"/>
      <c r="BW26" s="239"/>
      <c r="BX26" s="239"/>
      <c r="BY26" s="239"/>
    </row>
    <row r="28" spans="1:77" ht="15.75" thickBot="1" x14ac:dyDescent="0.3"/>
    <row r="29" spans="1:77" ht="30.75" customHeight="1" thickBot="1" x14ac:dyDescent="0.3">
      <c r="A29" s="430" t="s">
        <v>86</v>
      </c>
      <c r="B29" s="430"/>
      <c r="C29" s="431" t="s">
        <v>87</v>
      </c>
      <c r="D29" s="431"/>
      <c r="E29" s="431"/>
      <c r="F29" s="431"/>
      <c r="G29" s="431"/>
      <c r="H29" s="431"/>
      <c r="I29" s="431"/>
      <c r="J29" s="431"/>
      <c r="K29" s="431"/>
      <c r="L29" s="431"/>
      <c r="M29" s="431"/>
      <c r="N29" s="431"/>
      <c r="O29" s="432" t="s">
        <v>88</v>
      </c>
      <c r="P29" s="432"/>
      <c r="Q29" s="432"/>
      <c r="R29" s="432"/>
      <c r="S29" s="432"/>
      <c r="T29" s="432"/>
      <c r="U29" s="432"/>
      <c r="V29" s="432"/>
      <c r="W29" s="432"/>
      <c r="X29" s="432"/>
      <c r="Y29" s="432"/>
      <c r="Z29" s="432"/>
      <c r="AA29" s="433" t="s">
        <v>89</v>
      </c>
      <c r="AB29" s="434"/>
      <c r="AC29" s="434"/>
      <c r="AD29" s="434"/>
      <c r="AE29" s="434"/>
      <c r="AF29" s="434"/>
      <c r="AG29" s="434"/>
      <c r="AH29" s="434"/>
      <c r="AI29" s="434"/>
      <c r="AJ29" s="434"/>
      <c r="AK29" s="434"/>
      <c r="AL29" s="435"/>
      <c r="AM29" s="436" t="s">
        <v>90</v>
      </c>
      <c r="AN29" s="437"/>
      <c r="AO29" s="437"/>
      <c r="AP29" s="437"/>
      <c r="AQ29" s="437"/>
      <c r="AR29" s="437"/>
      <c r="AS29" s="437"/>
      <c r="AT29" s="437"/>
      <c r="AU29" s="437"/>
      <c r="AV29" s="437"/>
      <c r="AW29" s="437"/>
      <c r="AX29" s="438"/>
      <c r="AY29" s="9"/>
      <c r="AZ29" s="439" t="s">
        <v>91</v>
      </c>
      <c r="BA29" s="440"/>
      <c r="BB29" s="440"/>
      <c r="BC29" s="440"/>
      <c r="BD29" s="440"/>
      <c r="BE29" s="440"/>
      <c r="BF29" s="440"/>
      <c r="BG29" s="440"/>
      <c r="BH29" s="440"/>
      <c r="BI29" s="440"/>
      <c r="BJ29" s="440"/>
      <c r="BK29" s="10"/>
      <c r="BL29" s="10"/>
      <c r="BM29" s="10"/>
      <c r="BN29" s="10"/>
      <c r="BO29" s="10"/>
      <c r="BP29" s="10"/>
      <c r="BQ29" s="10"/>
      <c r="BR29" s="423"/>
      <c r="BS29" s="423"/>
      <c r="BT29" s="11"/>
      <c r="BU29" s="11"/>
      <c r="BV29" s="11"/>
    </row>
    <row r="30" spans="1:77" ht="30.75" customHeight="1" thickBot="1" x14ac:dyDescent="0.3">
      <c r="A30" s="424" t="s">
        <v>109</v>
      </c>
      <c r="B30" s="424"/>
      <c r="C30" s="425" t="s">
        <v>92</v>
      </c>
      <c r="D30" s="426" t="s">
        <v>93</v>
      </c>
      <c r="E30" s="426"/>
      <c r="F30" s="426"/>
      <c r="G30" s="426"/>
      <c r="H30" s="426"/>
      <c r="I30" s="426"/>
      <c r="J30" s="426"/>
      <c r="K30" s="426"/>
      <c r="L30" s="425" t="s">
        <v>94</v>
      </c>
      <c r="M30" s="425" t="s">
        <v>95</v>
      </c>
      <c r="N30" s="427" t="s">
        <v>96</v>
      </c>
      <c r="O30" s="428" t="s">
        <v>92</v>
      </c>
      <c r="P30" s="429" t="s">
        <v>93</v>
      </c>
      <c r="Q30" s="429"/>
      <c r="R30" s="429"/>
      <c r="S30" s="429"/>
      <c r="T30" s="429"/>
      <c r="U30" s="429"/>
      <c r="V30" s="429"/>
      <c r="W30" s="429"/>
      <c r="X30" s="428" t="s">
        <v>94</v>
      </c>
      <c r="Y30" s="428" t="s">
        <v>95</v>
      </c>
      <c r="Z30" s="444" t="s">
        <v>96</v>
      </c>
      <c r="AA30" s="445" t="s">
        <v>92</v>
      </c>
      <c r="AB30" s="446" t="s">
        <v>97</v>
      </c>
      <c r="AC30" s="446"/>
      <c r="AD30" s="446"/>
      <c r="AE30" s="446"/>
      <c r="AF30" s="446"/>
      <c r="AG30" s="446"/>
      <c r="AH30" s="446"/>
      <c r="AI30" s="446"/>
      <c r="AJ30" s="445" t="s">
        <v>94</v>
      </c>
      <c r="AK30" s="445" t="s">
        <v>95</v>
      </c>
      <c r="AL30" s="453" t="s">
        <v>96</v>
      </c>
      <c r="AM30" s="442" t="s">
        <v>92</v>
      </c>
      <c r="AN30" s="441" t="s">
        <v>93</v>
      </c>
      <c r="AO30" s="441"/>
      <c r="AP30" s="441"/>
      <c r="AQ30" s="441"/>
      <c r="AR30" s="441"/>
      <c r="AS30" s="441"/>
      <c r="AT30" s="441"/>
      <c r="AU30" s="441"/>
      <c r="AV30" s="442" t="s">
        <v>94</v>
      </c>
      <c r="AW30" s="442" t="s">
        <v>95</v>
      </c>
      <c r="AX30" s="443" t="s">
        <v>96</v>
      </c>
      <c r="AY30" s="12"/>
      <c r="AZ30" s="449" t="s">
        <v>92</v>
      </c>
      <c r="BA30" s="450" t="s">
        <v>93</v>
      </c>
      <c r="BB30" s="450"/>
      <c r="BC30" s="450"/>
      <c r="BD30" s="450"/>
      <c r="BE30" s="450"/>
      <c r="BF30" s="450"/>
      <c r="BG30" s="450"/>
      <c r="BH30" s="449" t="s">
        <v>94</v>
      </c>
      <c r="BI30" s="449" t="s">
        <v>95</v>
      </c>
      <c r="BJ30" s="451" t="s">
        <v>96</v>
      </c>
      <c r="BK30" s="10"/>
      <c r="BL30" s="10"/>
      <c r="BM30" s="10"/>
      <c r="BN30" s="10"/>
      <c r="BO30" s="10"/>
      <c r="BP30" s="10"/>
      <c r="BQ30" s="10"/>
      <c r="BR30" s="13"/>
      <c r="BS30" s="13"/>
      <c r="BT30" s="13"/>
      <c r="BU30" s="452"/>
      <c r="BV30" s="452"/>
      <c r="BW30" s="447"/>
      <c r="BX30" s="447"/>
      <c r="BY30" s="447"/>
    </row>
    <row r="31" spans="1:77" ht="64.5" thickBot="1" x14ac:dyDescent="0.3">
      <c r="A31" s="228" t="s">
        <v>98</v>
      </c>
      <c r="B31" s="228" t="s">
        <v>99</v>
      </c>
      <c r="C31" s="425"/>
      <c r="D31" s="237" t="s">
        <v>100</v>
      </c>
      <c r="E31" s="237" t="s">
        <v>101</v>
      </c>
      <c r="F31" s="237" t="s">
        <v>102</v>
      </c>
      <c r="G31" s="14" t="s">
        <v>103</v>
      </c>
      <c r="H31" s="237" t="s">
        <v>70</v>
      </c>
      <c r="I31" s="237" t="s">
        <v>104</v>
      </c>
      <c r="J31" s="237" t="s">
        <v>127</v>
      </c>
      <c r="K31" s="237" t="s">
        <v>34</v>
      </c>
      <c r="L31" s="425"/>
      <c r="M31" s="425"/>
      <c r="N31" s="427"/>
      <c r="O31" s="428"/>
      <c r="P31" s="234" t="s">
        <v>100</v>
      </c>
      <c r="Q31" s="234" t="s">
        <v>101</v>
      </c>
      <c r="R31" s="234" t="s">
        <v>102</v>
      </c>
      <c r="S31" s="15" t="s">
        <v>103</v>
      </c>
      <c r="T31" s="234" t="s">
        <v>70</v>
      </c>
      <c r="U31" s="234" t="s">
        <v>104</v>
      </c>
      <c r="V31" s="237" t="s">
        <v>127</v>
      </c>
      <c r="W31" s="234" t="s">
        <v>34</v>
      </c>
      <c r="X31" s="428"/>
      <c r="Y31" s="428"/>
      <c r="Z31" s="444"/>
      <c r="AA31" s="445"/>
      <c r="AB31" s="232" t="s">
        <v>100</v>
      </c>
      <c r="AC31" s="232" t="s">
        <v>101</v>
      </c>
      <c r="AD31" s="232" t="s">
        <v>102</v>
      </c>
      <c r="AE31" s="16" t="s">
        <v>103</v>
      </c>
      <c r="AF31" s="232" t="s">
        <v>70</v>
      </c>
      <c r="AG31" s="232" t="s">
        <v>104</v>
      </c>
      <c r="AH31" s="232" t="s">
        <v>127</v>
      </c>
      <c r="AI31" s="232" t="s">
        <v>34</v>
      </c>
      <c r="AJ31" s="445"/>
      <c r="AK31" s="445"/>
      <c r="AL31" s="453"/>
      <c r="AM31" s="442"/>
      <c r="AN31" s="230" t="s">
        <v>100</v>
      </c>
      <c r="AO31" s="230" t="s">
        <v>101</v>
      </c>
      <c r="AP31" s="230" t="s">
        <v>102</v>
      </c>
      <c r="AQ31" s="17" t="s">
        <v>103</v>
      </c>
      <c r="AR31" s="230" t="s">
        <v>70</v>
      </c>
      <c r="AS31" s="230" t="s">
        <v>104</v>
      </c>
      <c r="AT31" s="232" t="s">
        <v>127</v>
      </c>
      <c r="AU31" s="230" t="s">
        <v>34</v>
      </c>
      <c r="AV31" s="442"/>
      <c r="AW31" s="442"/>
      <c r="AX31" s="443"/>
      <c r="AY31" s="18"/>
      <c r="AZ31" s="449"/>
      <c r="BA31" s="227" t="s">
        <v>100</v>
      </c>
      <c r="BB31" s="227" t="s">
        <v>101</v>
      </c>
      <c r="BC31" s="227" t="s">
        <v>102</v>
      </c>
      <c r="BD31" s="19" t="s">
        <v>103</v>
      </c>
      <c r="BE31" s="227" t="s">
        <v>70</v>
      </c>
      <c r="BF31" s="227" t="s">
        <v>104</v>
      </c>
      <c r="BG31" s="227" t="s">
        <v>34</v>
      </c>
      <c r="BH31" s="449"/>
      <c r="BI31" s="449"/>
      <c r="BJ31" s="451"/>
      <c r="BK31" s="20"/>
      <c r="BL31" s="20"/>
      <c r="BM31" s="21"/>
      <c r="BN31" s="21"/>
      <c r="BO31" s="20"/>
      <c r="BP31" s="20"/>
      <c r="BQ31" s="20"/>
      <c r="BR31" s="22"/>
      <c r="BS31" s="22"/>
      <c r="BT31" s="23"/>
      <c r="BU31" s="18"/>
      <c r="BV31" s="18"/>
      <c r="BW31" s="24"/>
      <c r="BX31" s="24"/>
      <c r="BY31" s="25"/>
    </row>
    <row r="32" spans="1:77" s="49" customFormat="1" ht="21.95" customHeight="1" thickBot="1" x14ac:dyDescent="0.3">
      <c r="A32" s="26">
        <v>1</v>
      </c>
      <c r="B32" s="27" t="s">
        <v>105</v>
      </c>
      <c r="C32" s="28">
        <v>567</v>
      </c>
      <c r="D32" s="29">
        <v>488</v>
      </c>
      <c r="E32" s="29">
        <v>38</v>
      </c>
      <c r="F32" s="29">
        <v>2</v>
      </c>
      <c r="G32" s="29">
        <v>20</v>
      </c>
      <c r="H32" s="29">
        <v>4</v>
      </c>
      <c r="I32" s="29">
        <v>12</v>
      </c>
      <c r="J32" s="29">
        <v>2</v>
      </c>
      <c r="K32" s="30">
        <f>C32-J32</f>
        <v>565</v>
      </c>
      <c r="L32" s="31">
        <f>(D32+E32)/(C32)</f>
        <v>0.92768959435626097</v>
      </c>
      <c r="M32" s="31">
        <f>D32/(C32)</f>
        <v>0.86067019400352729</v>
      </c>
      <c r="N32" s="31">
        <f>H32/(C32)</f>
        <v>7.0546737213403876E-3</v>
      </c>
      <c r="O32" s="32">
        <v>547</v>
      </c>
      <c r="P32" s="32">
        <v>0</v>
      </c>
      <c r="Q32" s="32">
        <v>519</v>
      </c>
      <c r="R32" s="32">
        <v>1</v>
      </c>
      <c r="S32" s="28">
        <v>24</v>
      </c>
      <c r="T32" s="32">
        <v>1</v>
      </c>
      <c r="U32" s="32">
        <v>2</v>
      </c>
      <c r="V32" s="32">
        <v>0</v>
      </c>
      <c r="W32" s="33">
        <f>SUM(P32:U32)-V32</f>
        <v>547</v>
      </c>
      <c r="X32" s="34">
        <f>(P32+Q32)/(O32)</f>
        <v>0.94881170018281535</v>
      </c>
      <c r="Y32" s="34">
        <f>P32/(O32)</f>
        <v>0</v>
      </c>
      <c r="Z32" s="34">
        <f>T32/(O32)</f>
        <v>1.8281535648994515E-3</v>
      </c>
      <c r="AA32" s="32">
        <v>386</v>
      </c>
      <c r="AB32" s="32">
        <v>0</v>
      </c>
      <c r="AC32" s="32">
        <v>360</v>
      </c>
      <c r="AD32" s="32">
        <v>0</v>
      </c>
      <c r="AE32" s="28">
        <v>18</v>
      </c>
      <c r="AF32" s="32">
        <v>0</v>
      </c>
      <c r="AG32" s="32">
        <v>8</v>
      </c>
      <c r="AH32" s="32">
        <v>0</v>
      </c>
      <c r="AI32" s="33">
        <f>SUM(AB32:AG32)</f>
        <v>386</v>
      </c>
      <c r="AJ32" s="35">
        <f>(AB32+AC32)/(AA32)</f>
        <v>0.93264248704663211</v>
      </c>
      <c r="AK32" s="35">
        <f>AB32/(AA32)</f>
        <v>0</v>
      </c>
      <c r="AL32" s="35">
        <f>AF32/(AA32)</f>
        <v>0</v>
      </c>
      <c r="AM32" s="32">
        <v>28</v>
      </c>
      <c r="AN32" s="32">
        <v>7</v>
      </c>
      <c r="AO32" s="32">
        <v>18</v>
      </c>
      <c r="AP32" s="32">
        <v>0</v>
      </c>
      <c r="AQ32" s="28">
        <v>2</v>
      </c>
      <c r="AR32" s="32">
        <v>0</v>
      </c>
      <c r="AS32" s="32">
        <v>1</v>
      </c>
      <c r="AT32" s="32">
        <v>0</v>
      </c>
      <c r="AU32" s="33">
        <f>SUM(AN32:AS32)</f>
        <v>28</v>
      </c>
      <c r="AV32" s="36">
        <f>(AN32+AO32)/(AM32)</f>
        <v>0.8928571428571429</v>
      </c>
      <c r="AW32" s="37">
        <f>AN32/(AM32)</f>
        <v>0.25</v>
      </c>
      <c r="AX32" s="38">
        <f>AR32/(AM32)</f>
        <v>0</v>
      </c>
      <c r="AY32" s="39"/>
      <c r="AZ32" s="100">
        <f t="shared" ref="AZ32:BF39" si="54">C32+O32+AA32</f>
        <v>1500</v>
      </c>
      <c r="BA32" s="100">
        <f t="shared" si="54"/>
        <v>488</v>
      </c>
      <c r="BB32" s="100">
        <f t="shared" si="54"/>
        <v>917</v>
      </c>
      <c r="BC32" s="100">
        <f t="shared" si="54"/>
        <v>3</v>
      </c>
      <c r="BD32" s="100">
        <f t="shared" si="54"/>
        <v>62</v>
      </c>
      <c r="BE32" s="100">
        <f t="shared" si="54"/>
        <v>5</v>
      </c>
      <c r="BF32" s="100">
        <f t="shared" si="54"/>
        <v>22</v>
      </c>
      <c r="BG32" s="33">
        <f>SUM(BA32:BF32)</f>
        <v>1497</v>
      </c>
      <c r="BH32" s="40">
        <f>(BA32+BB32)/(AZ32)</f>
        <v>0.93666666666666665</v>
      </c>
      <c r="BI32" s="41">
        <f>BA32/(AZ32)</f>
        <v>0.32533333333333331</v>
      </c>
      <c r="BJ32" s="42">
        <f>BE32/(AZ32)</f>
        <v>3.3333333333333335E-3</v>
      </c>
      <c r="BK32" s="43"/>
      <c r="BL32" s="43"/>
      <c r="BM32" s="43"/>
      <c r="BN32" s="43"/>
      <c r="BO32" s="43"/>
      <c r="BP32" s="43"/>
      <c r="BQ32" s="44"/>
      <c r="BR32" s="45"/>
      <c r="BS32" s="45"/>
      <c r="BT32" s="45"/>
      <c r="BU32" s="39"/>
      <c r="BV32" s="46"/>
      <c r="BW32" s="47"/>
      <c r="BX32" s="47"/>
      <c r="BY32" s="48"/>
    </row>
    <row r="33" spans="1:77" s="67" customFormat="1" ht="21.95" customHeight="1" thickBot="1" x14ac:dyDescent="0.3">
      <c r="A33" s="50">
        <v>2</v>
      </c>
      <c r="B33" s="51" t="s">
        <v>78</v>
      </c>
      <c r="C33" s="52">
        <v>1131</v>
      </c>
      <c r="D33" s="53">
        <v>648</v>
      </c>
      <c r="E33" s="53">
        <v>199</v>
      </c>
      <c r="F33" s="53">
        <v>14</v>
      </c>
      <c r="G33" s="53">
        <v>27</v>
      </c>
      <c r="H33" s="53">
        <v>176</v>
      </c>
      <c r="I33" s="53">
        <v>67</v>
      </c>
      <c r="J33" s="208"/>
      <c r="K33" s="30">
        <f>C33-J33</f>
        <v>1131</v>
      </c>
      <c r="L33" s="31">
        <f>(D33+E33)/(C33)</f>
        <v>0.74889478337754201</v>
      </c>
      <c r="M33" s="31">
        <f>D33/(C33)</f>
        <v>0.57294429708222816</v>
      </c>
      <c r="N33" s="31">
        <f>G33/(C33)</f>
        <v>2.3872679045092837E-2</v>
      </c>
      <c r="O33" s="55">
        <v>964</v>
      </c>
      <c r="P33" s="53">
        <v>1</v>
      </c>
      <c r="Q33" s="53">
        <v>826</v>
      </c>
      <c r="R33" s="53">
        <v>2</v>
      </c>
      <c r="S33" s="53">
        <v>21</v>
      </c>
      <c r="T33" s="53">
        <v>90</v>
      </c>
      <c r="U33" s="53">
        <v>24</v>
      </c>
      <c r="V33" s="53"/>
      <c r="W33" s="54">
        <f t="shared" ref="W33:W39" si="55">SUM(P33:U33)</f>
        <v>964</v>
      </c>
      <c r="X33" s="56">
        <f t="shared" ref="X33:X39" si="56">(P33+Q33)/(O33)</f>
        <v>0.85788381742738584</v>
      </c>
      <c r="Y33" s="56">
        <f t="shared" ref="Y33:Y39" si="57">P33/(O33)</f>
        <v>1.037344398340249E-3</v>
      </c>
      <c r="Z33" s="56">
        <f t="shared" ref="Z33:Z39" si="58">T33/(O33)</f>
        <v>9.3360995850622408E-2</v>
      </c>
      <c r="AA33" s="57">
        <v>664</v>
      </c>
      <c r="AB33" s="57">
        <v>0</v>
      </c>
      <c r="AC33" s="57">
        <v>556</v>
      </c>
      <c r="AD33" s="57">
        <v>0</v>
      </c>
      <c r="AE33" s="52">
        <v>17</v>
      </c>
      <c r="AF33" s="57">
        <v>60</v>
      </c>
      <c r="AG33" s="57">
        <v>31</v>
      </c>
      <c r="AH33" s="57"/>
      <c r="AI33" s="54">
        <f t="shared" ref="AI33:AI39" si="59">SUM(AB33:AG33)</f>
        <v>664</v>
      </c>
      <c r="AJ33" s="58">
        <f t="shared" ref="AJ33:AJ39" si="60">(AB33+AC33)/(AA33)</f>
        <v>0.83734939759036142</v>
      </c>
      <c r="AK33" s="58">
        <f t="shared" ref="AK33:AK39" si="61">AB33/(AA33)</f>
        <v>0</v>
      </c>
      <c r="AL33" s="58">
        <f t="shared" ref="AL33:AL39" si="62">AF33/(AA33)</f>
        <v>9.036144578313253E-2</v>
      </c>
      <c r="AM33" s="55">
        <v>83</v>
      </c>
      <c r="AN33" s="53">
        <v>16</v>
      </c>
      <c r="AO33" s="53">
        <v>24</v>
      </c>
      <c r="AP33" s="53">
        <v>2</v>
      </c>
      <c r="AQ33" s="53">
        <v>7</v>
      </c>
      <c r="AR33" s="53">
        <v>14</v>
      </c>
      <c r="AS33" s="53">
        <v>20</v>
      </c>
      <c r="AT33" s="53"/>
      <c r="AU33" s="54">
        <f t="shared" ref="AU33:AU39" si="63">SUM(AN33:AS33)</f>
        <v>83</v>
      </c>
      <c r="AV33" s="59">
        <f t="shared" ref="AV33:AV39" si="64">(AN33+AO33)/(AM33)</f>
        <v>0.48192771084337349</v>
      </c>
      <c r="AW33" s="60">
        <f t="shared" ref="AW33:AW39" si="65">AN33/(AM33)</f>
        <v>0.19277108433734941</v>
      </c>
      <c r="AX33" s="61">
        <f t="shared" ref="AX33:AX39" si="66">AR33/(AM33)</f>
        <v>0.16867469879518071</v>
      </c>
      <c r="AY33" s="39"/>
      <c r="AZ33" s="100">
        <f t="shared" si="54"/>
        <v>2759</v>
      </c>
      <c r="BA33" s="100">
        <f t="shared" si="54"/>
        <v>649</v>
      </c>
      <c r="BB33" s="100">
        <f>D33+Q33+AC33</f>
        <v>2030</v>
      </c>
      <c r="BC33" s="100">
        <f>E33+R33+AD33</f>
        <v>201</v>
      </c>
      <c r="BD33" s="100">
        <f>F33+S33+AE33</f>
        <v>52</v>
      </c>
      <c r="BE33" s="100">
        <f>G33+T33+AF33</f>
        <v>177</v>
      </c>
      <c r="BF33" s="100">
        <f>H33+U33+AG33</f>
        <v>231</v>
      </c>
      <c r="BG33" s="33">
        <f t="shared" ref="BG33:BG39" si="67">SUM(BA33:BF33)</f>
        <v>3340</v>
      </c>
      <c r="BH33" s="62">
        <f t="shared" ref="BH33:BH39" si="68">(BA33+BB33)/(AZ33)</f>
        <v>0.97100398695179413</v>
      </c>
      <c r="BI33" s="63">
        <f t="shared" ref="BI33:BI39" si="69">BA33/(AZ33)</f>
        <v>0.23523015585357013</v>
      </c>
      <c r="BJ33" s="64">
        <f t="shared" ref="BJ33:BJ39" si="70">BE33/(AZ33)</f>
        <v>6.4153678869155489E-2</v>
      </c>
      <c r="BK33" s="43"/>
      <c r="BL33" s="43"/>
      <c r="BM33" s="43"/>
      <c r="BN33" s="43"/>
      <c r="BO33" s="43"/>
      <c r="BP33" s="43"/>
      <c r="BQ33" s="44"/>
      <c r="BR33" s="45"/>
      <c r="BS33" s="45"/>
      <c r="BT33" s="45"/>
      <c r="BU33" s="39"/>
      <c r="BV33" s="46"/>
      <c r="BW33" s="65"/>
      <c r="BX33" s="65"/>
      <c r="BY33" s="66"/>
    </row>
    <row r="34" spans="1:77" s="49" customFormat="1" ht="21.95" customHeight="1" thickBot="1" x14ac:dyDescent="0.3">
      <c r="A34" s="50">
        <v>3</v>
      </c>
      <c r="B34" s="51" t="s">
        <v>79</v>
      </c>
      <c r="C34" s="52">
        <v>367</v>
      </c>
      <c r="D34" s="53">
        <v>314</v>
      </c>
      <c r="E34" s="53">
        <v>16</v>
      </c>
      <c r="F34" s="53">
        <v>15</v>
      </c>
      <c r="G34" s="53">
        <v>5</v>
      </c>
      <c r="H34" s="53">
        <v>6</v>
      </c>
      <c r="I34" s="53">
        <v>11</v>
      </c>
      <c r="J34" s="53"/>
      <c r="K34" s="30">
        <f>SUM(D34:I34)</f>
        <v>367</v>
      </c>
      <c r="L34" s="31">
        <f t="shared" ref="L34:L39" si="71">(D34+E34)/(C34)</f>
        <v>0.89918256130790186</v>
      </c>
      <c r="M34" s="31">
        <f t="shared" ref="M34:M39" si="72">D34/(C34)</f>
        <v>0.85558583106267028</v>
      </c>
      <c r="N34" s="31">
        <f t="shared" ref="N34:N39" si="73">H34/(C34)</f>
        <v>1.6348773841961851E-2</v>
      </c>
      <c r="O34" s="55">
        <v>442</v>
      </c>
      <c r="P34" s="53">
        <v>15</v>
      </c>
      <c r="Q34" s="53">
        <v>411</v>
      </c>
      <c r="R34" s="53">
        <v>1</v>
      </c>
      <c r="S34" s="53">
        <v>1</v>
      </c>
      <c r="T34" s="53">
        <v>14</v>
      </c>
      <c r="U34" s="53">
        <v>0</v>
      </c>
      <c r="V34" s="53"/>
      <c r="W34" s="54">
        <f t="shared" si="55"/>
        <v>442</v>
      </c>
      <c r="X34" s="56">
        <f t="shared" si="56"/>
        <v>0.96380090497737558</v>
      </c>
      <c r="Y34" s="56">
        <f t="shared" si="57"/>
        <v>3.3936651583710405E-2</v>
      </c>
      <c r="Z34" s="56">
        <f t="shared" si="58"/>
        <v>3.1674208144796379E-2</v>
      </c>
      <c r="AA34" s="57">
        <v>445</v>
      </c>
      <c r="AB34" s="57">
        <v>0</v>
      </c>
      <c r="AC34" s="57">
        <v>424</v>
      </c>
      <c r="AD34" s="57">
        <v>0</v>
      </c>
      <c r="AE34" s="52">
        <v>5</v>
      </c>
      <c r="AF34" s="57">
        <v>13</v>
      </c>
      <c r="AG34" s="57">
        <v>3</v>
      </c>
      <c r="AH34" s="57"/>
      <c r="AI34" s="54">
        <f t="shared" si="59"/>
        <v>445</v>
      </c>
      <c r="AJ34" s="58">
        <f t="shared" si="60"/>
        <v>0.95280898876404496</v>
      </c>
      <c r="AK34" s="58">
        <f t="shared" si="61"/>
        <v>0</v>
      </c>
      <c r="AL34" s="58">
        <f t="shared" si="62"/>
        <v>2.9213483146067417E-2</v>
      </c>
      <c r="AM34" s="55">
        <v>52</v>
      </c>
      <c r="AN34" s="53">
        <v>23</v>
      </c>
      <c r="AO34" s="53">
        <v>24</v>
      </c>
      <c r="AP34" s="53">
        <v>1</v>
      </c>
      <c r="AQ34" s="53">
        <v>1</v>
      </c>
      <c r="AR34" s="53">
        <v>1</v>
      </c>
      <c r="AS34" s="53">
        <v>2</v>
      </c>
      <c r="AT34" s="53"/>
      <c r="AU34" s="54">
        <f t="shared" si="63"/>
        <v>52</v>
      </c>
      <c r="AV34" s="59">
        <f t="shared" si="64"/>
        <v>0.90384615384615385</v>
      </c>
      <c r="AW34" s="60">
        <f t="shared" si="65"/>
        <v>0.44230769230769229</v>
      </c>
      <c r="AX34" s="61">
        <f t="shared" si="66"/>
        <v>1.9230769230769232E-2</v>
      </c>
      <c r="AY34" s="39"/>
      <c r="AZ34" s="100">
        <f t="shared" si="54"/>
        <v>1254</v>
      </c>
      <c r="BA34" s="100">
        <f t="shared" si="54"/>
        <v>329</v>
      </c>
      <c r="BB34" s="100">
        <f t="shared" si="54"/>
        <v>851</v>
      </c>
      <c r="BC34" s="100">
        <f t="shared" si="54"/>
        <v>16</v>
      </c>
      <c r="BD34" s="100">
        <f t="shared" si="54"/>
        <v>11</v>
      </c>
      <c r="BE34" s="100">
        <f t="shared" si="54"/>
        <v>33</v>
      </c>
      <c r="BF34" s="100">
        <f t="shared" si="54"/>
        <v>14</v>
      </c>
      <c r="BG34" s="33">
        <f t="shared" si="67"/>
        <v>1254</v>
      </c>
      <c r="BH34" s="62">
        <f t="shared" si="68"/>
        <v>0.94098883572567782</v>
      </c>
      <c r="BI34" s="63">
        <f t="shared" si="69"/>
        <v>0.26236044657097291</v>
      </c>
      <c r="BJ34" s="64">
        <f t="shared" si="70"/>
        <v>2.6315789473684209E-2</v>
      </c>
      <c r="BK34" s="43"/>
      <c r="BL34" s="43"/>
      <c r="BM34" s="43"/>
      <c r="BN34" s="43"/>
      <c r="BO34" s="43"/>
      <c r="BP34" s="43"/>
      <c r="BQ34" s="44"/>
      <c r="BR34" s="45"/>
      <c r="BS34" s="45"/>
      <c r="BT34" s="45"/>
      <c r="BU34" s="39"/>
      <c r="BV34" s="46"/>
      <c r="BW34" s="47"/>
      <c r="BX34" s="47"/>
      <c r="BY34" s="47"/>
    </row>
    <row r="35" spans="1:77" s="49" customFormat="1" ht="21.95" customHeight="1" thickBot="1" x14ac:dyDescent="0.3">
      <c r="A35" s="50">
        <v>4</v>
      </c>
      <c r="B35" s="51" t="s">
        <v>80</v>
      </c>
      <c r="C35" s="55">
        <v>64</v>
      </c>
      <c r="D35" s="53">
        <v>56</v>
      </c>
      <c r="E35" s="53">
        <v>4</v>
      </c>
      <c r="F35" s="53">
        <v>0</v>
      </c>
      <c r="G35" s="53">
        <v>2</v>
      </c>
      <c r="H35" s="53">
        <v>0</v>
      </c>
      <c r="I35" s="53">
        <v>1</v>
      </c>
      <c r="J35" s="53"/>
      <c r="K35" s="30">
        <f t="shared" ref="K35:K37" si="74">SUM(D35:I35)</f>
        <v>63</v>
      </c>
      <c r="L35" s="31">
        <f t="shared" si="71"/>
        <v>0.9375</v>
      </c>
      <c r="M35" s="31">
        <f t="shared" si="72"/>
        <v>0.875</v>
      </c>
      <c r="N35" s="31">
        <f t="shared" si="73"/>
        <v>0</v>
      </c>
      <c r="O35" s="55">
        <v>527</v>
      </c>
      <c r="P35" s="53">
        <v>0</v>
      </c>
      <c r="Q35" s="53">
        <v>516</v>
      </c>
      <c r="R35" s="53">
        <v>0</v>
      </c>
      <c r="S35" s="53">
        <v>2</v>
      </c>
      <c r="T35" s="53">
        <v>6</v>
      </c>
      <c r="U35" s="53">
        <v>1</v>
      </c>
      <c r="V35" s="53"/>
      <c r="W35" s="54">
        <f t="shared" si="55"/>
        <v>525</v>
      </c>
      <c r="X35" s="56">
        <f t="shared" si="56"/>
        <v>0.97912713472485768</v>
      </c>
      <c r="Y35" s="56">
        <f t="shared" si="57"/>
        <v>0</v>
      </c>
      <c r="Z35" s="56">
        <f t="shared" si="58"/>
        <v>1.1385199240986717E-2</v>
      </c>
      <c r="AA35" s="68">
        <v>155</v>
      </c>
      <c r="AB35" s="68">
        <v>0</v>
      </c>
      <c r="AC35" s="68">
        <v>153</v>
      </c>
      <c r="AD35" s="68">
        <v>0</v>
      </c>
      <c r="AE35" s="55">
        <v>0</v>
      </c>
      <c r="AF35" s="68">
        <v>2</v>
      </c>
      <c r="AG35" s="68">
        <v>0</v>
      </c>
      <c r="AH35" s="68"/>
      <c r="AI35" s="54">
        <f t="shared" si="59"/>
        <v>155</v>
      </c>
      <c r="AJ35" s="58">
        <f t="shared" si="60"/>
        <v>0.98709677419354835</v>
      </c>
      <c r="AK35" s="58">
        <f t="shared" si="61"/>
        <v>0</v>
      </c>
      <c r="AL35" s="58">
        <f t="shared" si="62"/>
        <v>1.2903225806451613E-2</v>
      </c>
      <c r="AM35" s="55">
        <v>8</v>
      </c>
      <c r="AN35" s="53">
        <v>0</v>
      </c>
      <c r="AO35" s="53">
        <v>8</v>
      </c>
      <c r="AP35" s="53">
        <v>0</v>
      </c>
      <c r="AQ35" s="53">
        <v>0</v>
      </c>
      <c r="AR35" s="53">
        <v>0</v>
      </c>
      <c r="AS35" s="53">
        <v>0</v>
      </c>
      <c r="AT35" s="53"/>
      <c r="AU35" s="54">
        <f t="shared" si="63"/>
        <v>8</v>
      </c>
      <c r="AV35" s="59">
        <f t="shared" si="64"/>
        <v>1</v>
      </c>
      <c r="AW35" s="60">
        <f t="shared" si="65"/>
        <v>0</v>
      </c>
      <c r="AX35" s="61">
        <f t="shared" si="66"/>
        <v>0</v>
      </c>
      <c r="AY35" s="39"/>
      <c r="AZ35" s="100">
        <f t="shared" si="54"/>
        <v>746</v>
      </c>
      <c r="BA35" s="100">
        <f t="shared" si="54"/>
        <v>56</v>
      </c>
      <c r="BB35" s="100">
        <f t="shared" si="54"/>
        <v>673</v>
      </c>
      <c r="BC35" s="100">
        <f t="shared" si="54"/>
        <v>0</v>
      </c>
      <c r="BD35" s="100">
        <f t="shared" si="54"/>
        <v>4</v>
      </c>
      <c r="BE35" s="100">
        <f t="shared" si="54"/>
        <v>8</v>
      </c>
      <c r="BF35" s="100">
        <f t="shared" si="54"/>
        <v>2</v>
      </c>
      <c r="BG35" s="33">
        <f t="shared" si="67"/>
        <v>743</v>
      </c>
      <c r="BH35" s="62">
        <f t="shared" si="68"/>
        <v>0.97721179624664878</v>
      </c>
      <c r="BI35" s="63">
        <f t="shared" si="69"/>
        <v>7.5067024128686322E-2</v>
      </c>
      <c r="BJ35" s="64">
        <f t="shared" si="70"/>
        <v>1.0723860589812333E-2</v>
      </c>
      <c r="BK35" s="43"/>
      <c r="BL35" s="43"/>
      <c r="BM35" s="43"/>
      <c r="BN35" s="43"/>
      <c r="BO35" s="43"/>
      <c r="BP35" s="43"/>
      <c r="BQ35" s="44"/>
      <c r="BR35" s="45"/>
      <c r="BS35" s="45"/>
      <c r="BT35" s="45"/>
      <c r="BU35" s="39"/>
      <c r="BV35" s="46"/>
      <c r="BW35" s="47"/>
      <c r="BX35" s="47"/>
      <c r="BY35" s="47"/>
    </row>
    <row r="36" spans="1:77" s="49" customFormat="1" ht="21.95" customHeight="1" thickBot="1" x14ac:dyDescent="0.3">
      <c r="A36" s="50">
        <v>5</v>
      </c>
      <c r="B36" s="51" t="s">
        <v>81</v>
      </c>
      <c r="C36" s="52">
        <v>3474</v>
      </c>
      <c r="D36" s="53">
        <v>2664</v>
      </c>
      <c r="E36" s="53">
        <v>547</v>
      </c>
      <c r="F36" s="53">
        <v>37</v>
      </c>
      <c r="G36" s="53">
        <v>73</v>
      </c>
      <c r="H36" s="53">
        <v>83</v>
      </c>
      <c r="I36" s="53">
        <v>70</v>
      </c>
      <c r="J36" s="53"/>
      <c r="K36" s="30">
        <f t="shared" si="74"/>
        <v>3474</v>
      </c>
      <c r="L36" s="31">
        <f t="shared" si="71"/>
        <v>0.92429476108232589</v>
      </c>
      <c r="M36" s="31">
        <f t="shared" si="72"/>
        <v>0.76683937823834192</v>
      </c>
      <c r="N36" s="31">
        <f t="shared" si="73"/>
        <v>2.3891767415083476E-2</v>
      </c>
      <c r="O36" s="55">
        <v>3616</v>
      </c>
      <c r="P36" s="53">
        <v>0</v>
      </c>
      <c r="Q36" s="53">
        <v>3539</v>
      </c>
      <c r="R36" s="53">
        <v>3</v>
      </c>
      <c r="S36" s="53">
        <v>29</v>
      </c>
      <c r="T36" s="53">
        <v>33</v>
      </c>
      <c r="U36" s="53">
        <v>12</v>
      </c>
      <c r="V36" s="53"/>
      <c r="W36" s="54">
        <f t="shared" si="55"/>
        <v>3616</v>
      </c>
      <c r="X36" s="56">
        <f t="shared" si="56"/>
        <v>0.97870575221238942</v>
      </c>
      <c r="Y36" s="56">
        <f t="shared" si="57"/>
        <v>0</v>
      </c>
      <c r="Z36" s="56">
        <f t="shared" si="58"/>
        <v>9.1261061946902658E-3</v>
      </c>
      <c r="AA36" s="57">
        <v>4494</v>
      </c>
      <c r="AB36" s="57">
        <v>0</v>
      </c>
      <c r="AC36" s="57">
        <v>4414</v>
      </c>
      <c r="AD36" s="57">
        <v>1</v>
      </c>
      <c r="AE36" s="52">
        <v>16</v>
      </c>
      <c r="AF36" s="57">
        <v>53</v>
      </c>
      <c r="AG36" s="57">
        <v>10</v>
      </c>
      <c r="AH36" s="57"/>
      <c r="AI36" s="54">
        <f t="shared" si="59"/>
        <v>4494</v>
      </c>
      <c r="AJ36" s="58">
        <f t="shared" si="60"/>
        <v>0.98219848687138411</v>
      </c>
      <c r="AK36" s="58">
        <f t="shared" si="61"/>
        <v>0</v>
      </c>
      <c r="AL36" s="58">
        <f t="shared" si="62"/>
        <v>1.1793502447708056E-2</v>
      </c>
      <c r="AM36" s="55">
        <v>62</v>
      </c>
      <c r="AN36" s="53">
        <v>45</v>
      </c>
      <c r="AO36" s="53">
        <v>8</v>
      </c>
      <c r="AP36" s="53">
        <v>2</v>
      </c>
      <c r="AQ36" s="53">
        <v>2</v>
      </c>
      <c r="AR36" s="53">
        <v>3</v>
      </c>
      <c r="AS36" s="53">
        <v>2</v>
      </c>
      <c r="AT36" s="53"/>
      <c r="AU36" s="54">
        <f t="shared" si="63"/>
        <v>62</v>
      </c>
      <c r="AV36" s="59">
        <f t="shared" si="64"/>
        <v>0.85483870967741937</v>
      </c>
      <c r="AW36" s="60">
        <f t="shared" si="65"/>
        <v>0.72580645161290325</v>
      </c>
      <c r="AX36" s="61">
        <f t="shared" si="66"/>
        <v>4.8387096774193547E-2</v>
      </c>
      <c r="AY36" s="39"/>
      <c r="AZ36" s="100">
        <f t="shared" si="54"/>
        <v>11584</v>
      </c>
      <c r="BA36" s="100">
        <f t="shared" si="54"/>
        <v>2664</v>
      </c>
      <c r="BB36" s="100">
        <f t="shared" si="54"/>
        <v>8500</v>
      </c>
      <c r="BC36" s="100">
        <f t="shared" si="54"/>
        <v>41</v>
      </c>
      <c r="BD36" s="100">
        <f t="shared" si="54"/>
        <v>118</v>
      </c>
      <c r="BE36" s="100">
        <f t="shared" si="54"/>
        <v>169</v>
      </c>
      <c r="BF36" s="100">
        <f t="shared" si="54"/>
        <v>92</v>
      </c>
      <c r="BG36" s="33">
        <f>SUM(BA36:BF36)</f>
        <v>11584</v>
      </c>
      <c r="BH36" s="62">
        <f t="shared" si="68"/>
        <v>0.96374309392265189</v>
      </c>
      <c r="BI36" s="63">
        <f t="shared" si="69"/>
        <v>0.22997237569060774</v>
      </c>
      <c r="BJ36" s="64">
        <f t="shared" si="70"/>
        <v>1.4589088397790054E-2</v>
      </c>
      <c r="BK36" s="43"/>
      <c r="BL36" s="43"/>
      <c r="BM36" s="43"/>
      <c r="BN36" s="43"/>
      <c r="BO36" s="43"/>
      <c r="BP36" s="43"/>
      <c r="BQ36" s="44"/>
      <c r="BR36" s="45"/>
      <c r="BS36" s="45"/>
      <c r="BT36" s="45"/>
      <c r="BU36" s="39"/>
      <c r="BV36" s="46"/>
      <c r="BW36" s="47"/>
      <c r="BX36" s="47"/>
      <c r="BY36" s="47"/>
    </row>
    <row r="37" spans="1:77" s="49" customFormat="1" ht="21.95" customHeight="1" thickBot="1" x14ac:dyDescent="0.3">
      <c r="A37" s="50">
        <v>6</v>
      </c>
      <c r="B37" s="51" t="s">
        <v>82</v>
      </c>
      <c r="C37" s="52">
        <v>22018</v>
      </c>
      <c r="D37" s="53">
        <v>14411</v>
      </c>
      <c r="E37" s="53">
        <v>6006</v>
      </c>
      <c r="F37" s="53">
        <v>127</v>
      </c>
      <c r="G37" s="53">
        <v>464</v>
      </c>
      <c r="H37" s="53">
        <v>533</v>
      </c>
      <c r="I37" s="53">
        <v>435</v>
      </c>
      <c r="J37" s="53"/>
      <c r="K37" s="30">
        <f t="shared" si="74"/>
        <v>21976</v>
      </c>
      <c r="L37" s="31">
        <f t="shared" si="71"/>
        <v>0.92728676537378507</v>
      </c>
      <c r="M37" s="31">
        <f t="shared" si="72"/>
        <v>0.65450994640748483</v>
      </c>
      <c r="N37" s="31">
        <f t="shared" si="73"/>
        <v>2.4207466618221454E-2</v>
      </c>
      <c r="O37" s="55">
        <v>25687</v>
      </c>
      <c r="P37" s="53">
        <v>0</v>
      </c>
      <c r="Q37" s="53">
        <v>24193</v>
      </c>
      <c r="R37" s="53">
        <v>28</v>
      </c>
      <c r="S37" s="53">
        <v>375</v>
      </c>
      <c r="T37" s="53">
        <v>791</v>
      </c>
      <c r="U37" s="53">
        <v>290</v>
      </c>
      <c r="V37" s="53"/>
      <c r="W37" s="54">
        <f t="shared" si="55"/>
        <v>25677</v>
      </c>
      <c r="X37" s="56">
        <f t="shared" si="56"/>
        <v>0.94183828395686531</v>
      </c>
      <c r="Y37" s="56">
        <f t="shared" si="57"/>
        <v>0</v>
      </c>
      <c r="Z37" s="56">
        <f t="shared" si="58"/>
        <v>3.0793786740374508E-2</v>
      </c>
      <c r="AA37" s="57">
        <v>9586</v>
      </c>
      <c r="AB37" s="57">
        <v>0</v>
      </c>
      <c r="AC37" s="57">
        <v>9016</v>
      </c>
      <c r="AD37" s="57">
        <v>15</v>
      </c>
      <c r="AE37" s="52">
        <v>88</v>
      </c>
      <c r="AF37" s="57">
        <v>282</v>
      </c>
      <c r="AG37" s="57">
        <v>169</v>
      </c>
      <c r="AH37" s="57"/>
      <c r="AI37" s="54">
        <f t="shared" si="59"/>
        <v>9570</v>
      </c>
      <c r="AJ37" s="58">
        <f t="shared" si="60"/>
        <v>0.94053828499895686</v>
      </c>
      <c r="AK37" s="58">
        <f t="shared" si="61"/>
        <v>0</v>
      </c>
      <c r="AL37" s="58">
        <f t="shared" si="62"/>
        <v>2.941790110577926E-2</v>
      </c>
      <c r="AM37" s="55">
        <v>841</v>
      </c>
      <c r="AN37" s="53">
        <v>218</v>
      </c>
      <c r="AO37" s="53">
        <v>466</v>
      </c>
      <c r="AP37" s="53">
        <v>14</v>
      </c>
      <c r="AQ37" s="53">
        <v>32</v>
      </c>
      <c r="AR37" s="53">
        <v>44</v>
      </c>
      <c r="AS37" s="53">
        <v>58</v>
      </c>
      <c r="AT37" s="53"/>
      <c r="AU37" s="54">
        <f t="shared" si="63"/>
        <v>832</v>
      </c>
      <c r="AV37" s="59">
        <f t="shared" si="64"/>
        <v>0.81331747919143871</v>
      </c>
      <c r="AW37" s="60">
        <f t="shared" si="65"/>
        <v>0.25921521997621877</v>
      </c>
      <c r="AX37" s="61">
        <f t="shared" si="66"/>
        <v>5.2318668252080855E-2</v>
      </c>
      <c r="AY37" s="39"/>
      <c r="AZ37" s="100">
        <f t="shared" si="54"/>
        <v>57291</v>
      </c>
      <c r="BA37" s="100">
        <f t="shared" si="54"/>
        <v>14411</v>
      </c>
      <c r="BB37" s="100">
        <f t="shared" si="54"/>
        <v>39215</v>
      </c>
      <c r="BC37" s="100">
        <f t="shared" si="54"/>
        <v>170</v>
      </c>
      <c r="BD37" s="100">
        <f t="shared" si="54"/>
        <v>927</v>
      </c>
      <c r="BE37" s="100">
        <f t="shared" si="54"/>
        <v>1606</v>
      </c>
      <c r="BF37" s="100">
        <f t="shared" si="54"/>
        <v>894</v>
      </c>
      <c r="BG37" s="33">
        <f t="shared" si="67"/>
        <v>57223</v>
      </c>
      <c r="BH37" s="62">
        <f t="shared" si="68"/>
        <v>0.93602834651166855</v>
      </c>
      <c r="BI37" s="63">
        <f t="shared" si="69"/>
        <v>0.25154038156080361</v>
      </c>
      <c r="BJ37" s="64">
        <f t="shared" si="70"/>
        <v>2.8032326194341171E-2</v>
      </c>
      <c r="BK37" s="43"/>
      <c r="BL37" s="43"/>
      <c r="BM37" s="43"/>
      <c r="BN37" s="43"/>
      <c r="BO37" s="43"/>
      <c r="BP37" s="43"/>
      <c r="BQ37" s="44"/>
      <c r="BR37" s="45"/>
      <c r="BS37" s="45"/>
      <c r="BT37" s="45"/>
      <c r="BU37" s="39"/>
      <c r="BV37" s="46"/>
      <c r="BW37" s="47"/>
      <c r="BX37" s="47"/>
      <c r="BY37" s="47"/>
    </row>
    <row r="38" spans="1:77" s="49" customFormat="1" ht="21.95" customHeight="1" thickBot="1" x14ac:dyDescent="0.3">
      <c r="A38" s="50">
        <v>7</v>
      </c>
      <c r="B38" s="51" t="s">
        <v>77</v>
      </c>
      <c r="C38" s="52">
        <v>8584</v>
      </c>
      <c r="D38" s="53">
        <v>4761</v>
      </c>
      <c r="E38" s="53">
        <v>2319</v>
      </c>
      <c r="F38" s="53">
        <v>177</v>
      </c>
      <c r="G38" s="53">
        <v>257</v>
      </c>
      <c r="H38" s="53">
        <v>636</v>
      </c>
      <c r="I38" s="53">
        <v>192</v>
      </c>
      <c r="J38" s="53">
        <v>242</v>
      </c>
      <c r="K38" s="30">
        <f t="shared" ref="K38" si="75">C38-J38</f>
        <v>8342</v>
      </c>
      <c r="L38" s="31">
        <f t="shared" si="71"/>
        <v>0.82479030754892824</v>
      </c>
      <c r="M38" s="31">
        <f t="shared" si="72"/>
        <v>0.55463653308480898</v>
      </c>
      <c r="N38" s="31">
        <f t="shared" si="73"/>
        <v>7.4091332712022367E-2</v>
      </c>
      <c r="O38" s="55">
        <v>8494</v>
      </c>
      <c r="P38" s="53">
        <v>0</v>
      </c>
      <c r="Q38" s="53">
        <v>7601</v>
      </c>
      <c r="R38" s="53">
        <v>8</v>
      </c>
      <c r="S38" s="53">
        <v>134</v>
      </c>
      <c r="T38" s="53">
        <v>675</v>
      </c>
      <c r="U38" s="53">
        <v>70</v>
      </c>
      <c r="V38" s="53">
        <v>6</v>
      </c>
      <c r="W38" s="54">
        <f t="shared" si="55"/>
        <v>8488</v>
      </c>
      <c r="X38" s="56">
        <f t="shared" si="56"/>
        <v>0.8948669649164116</v>
      </c>
      <c r="Y38" s="56">
        <f t="shared" si="57"/>
        <v>0</v>
      </c>
      <c r="Z38" s="56">
        <f t="shared" si="58"/>
        <v>7.9467859665646345E-2</v>
      </c>
      <c r="AA38" s="57">
        <v>3158</v>
      </c>
      <c r="AB38" s="57">
        <v>0</v>
      </c>
      <c r="AC38" s="57">
        <v>2910</v>
      </c>
      <c r="AD38" s="57">
        <v>2</v>
      </c>
      <c r="AE38" s="52">
        <v>51</v>
      </c>
      <c r="AF38" s="57">
        <v>129</v>
      </c>
      <c r="AG38" s="57">
        <v>65</v>
      </c>
      <c r="AH38" s="57">
        <v>1</v>
      </c>
      <c r="AI38" s="54">
        <f t="shared" si="59"/>
        <v>3157</v>
      </c>
      <c r="AJ38" s="58">
        <f t="shared" si="60"/>
        <v>0.92146928435718811</v>
      </c>
      <c r="AK38" s="58">
        <f t="shared" si="61"/>
        <v>0</v>
      </c>
      <c r="AL38" s="58">
        <f t="shared" si="62"/>
        <v>4.0848638378720707E-2</v>
      </c>
      <c r="AM38" s="55">
        <v>1670</v>
      </c>
      <c r="AN38" s="53">
        <v>372</v>
      </c>
      <c r="AO38" s="53">
        <v>834</v>
      </c>
      <c r="AP38" s="53">
        <v>30</v>
      </c>
      <c r="AQ38" s="53">
        <v>41</v>
      </c>
      <c r="AR38" s="53">
        <v>228</v>
      </c>
      <c r="AS38" s="53">
        <v>61</v>
      </c>
      <c r="AT38" s="53">
        <v>104</v>
      </c>
      <c r="AU38" s="54">
        <f t="shared" si="63"/>
        <v>1566</v>
      </c>
      <c r="AV38" s="59">
        <f t="shared" si="64"/>
        <v>0.72215568862275448</v>
      </c>
      <c r="AW38" s="60">
        <f t="shared" si="65"/>
        <v>0.22275449101796407</v>
      </c>
      <c r="AX38" s="61">
        <f t="shared" si="66"/>
        <v>0.13652694610778443</v>
      </c>
      <c r="AY38" s="39"/>
      <c r="AZ38" s="100">
        <f t="shared" si="54"/>
        <v>20236</v>
      </c>
      <c r="BA38" s="100">
        <f t="shared" si="54"/>
        <v>4761</v>
      </c>
      <c r="BB38" s="100">
        <f t="shared" si="54"/>
        <v>12830</v>
      </c>
      <c r="BC38" s="100">
        <f t="shared" si="54"/>
        <v>187</v>
      </c>
      <c r="BD38" s="100">
        <f t="shared" si="54"/>
        <v>442</v>
      </c>
      <c r="BE38" s="100">
        <f t="shared" si="54"/>
        <v>1440</v>
      </c>
      <c r="BF38" s="100">
        <f t="shared" si="54"/>
        <v>327</v>
      </c>
      <c r="BG38" s="33">
        <f t="shared" si="67"/>
        <v>19987</v>
      </c>
      <c r="BH38" s="62">
        <f t="shared" si="68"/>
        <v>0.86929235026685114</v>
      </c>
      <c r="BI38" s="63">
        <f t="shared" si="69"/>
        <v>0.23527376951966791</v>
      </c>
      <c r="BJ38" s="64">
        <f t="shared" si="70"/>
        <v>7.116030836133623E-2</v>
      </c>
      <c r="BK38" s="43"/>
      <c r="BL38" s="43"/>
      <c r="BM38" s="43"/>
      <c r="BN38" s="43"/>
      <c r="BO38" s="43"/>
      <c r="BP38" s="43"/>
      <c r="BQ38" s="44"/>
      <c r="BR38" s="45"/>
      <c r="BS38" s="45"/>
      <c r="BT38" s="45"/>
      <c r="BU38" s="39"/>
      <c r="BV38" s="46"/>
      <c r="BW38" s="47"/>
      <c r="BX38" s="47"/>
      <c r="BY38" s="47"/>
    </row>
    <row r="39" spans="1:77" s="49" customFormat="1" ht="21.95" customHeight="1" thickBot="1" x14ac:dyDescent="0.3">
      <c r="A39" s="69">
        <v>8</v>
      </c>
      <c r="B39" s="70" t="s">
        <v>83</v>
      </c>
      <c r="C39" s="71">
        <v>149</v>
      </c>
      <c r="D39" s="72">
        <v>65</v>
      </c>
      <c r="E39" s="72">
        <v>62</v>
      </c>
      <c r="F39" s="72">
        <v>4</v>
      </c>
      <c r="G39" s="72">
        <v>7</v>
      </c>
      <c r="H39" s="72">
        <v>5</v>
      </c>
      <c r="I39" s="72">
        <v>3</v>
      </c>
      <c r="J39" s="72"/>
      <c r="K39" s="30">
        <f>SUM(D39:I39)</f>
        <v>146</v>
      </c>
      <c r="L39" s="31">
        <f t="shared" si="71"/>
        <v>0.8523489932885906</v>
      </c>
      <c r="M39" s="31">
        <f t="shared" si="72"/>
        <v>0.43624161073825501</v>
      </c>
      <c r="N39" s="31">
        <f t="shared" si="73"/>
        <v>3.3557046979865772E-2</v>
      </c>
      <c r="O39" s="74">
        <v>151</v>
      </c>
      <c r="P39" s="72">
        <v>1</v>
      </c>
      <c r="Q39" s="72">
        <v>122</v>
      </c>
      <c r="R39" s="72">
        <v>1</v>
      </c>
      <c r="S39" s="72">
        <v>4</v>
      </c>
      <c r="T39" s="72">
        <v>12</v>
      </c>
      <c r="U39" s="72">
        <v>8</v>
      </c>
      <c r="V39" s="72"/>
      <c r="W39" s="73">
        <f t="shared" si="55"/>
        <v>148</v>
      </c>
      <c r="X39" s="75">
        <f t="shared" si="56"/>
        <v>0.81456953642384111</v>
      </c>
      <c r="Y39" s="75">
        <f t="shared" si="57"/>
        <v>6.6225165562913907E-3</v>
      </c>
      <c r="Z39" s="75">
        <f t="shared" si="58"/>
        <v>7.9470198675496692E-2</v>
      </c>
      <c r="AA39" s="76">
        <v>243</v>
      </c>
      <c r="AB39" s="76">
        <v>2</v>
      </c>
      <c r="AC39" s="76">
        <v>167</v>
      </c>
      <c r="AD39" s="76">
        <v>0</v>
      </c>
      <c r="AE39" s="71">
        <v>1</v>
      </c>
      <c r="AF39" s="76">
        <v>27</v>
      </c>
      <c r="AG39" s="76">
        <v>6</v>
      </c>
      <c r="AH39" s="76"/>
      <c r="AI39" s="73">
        <f t="shared" si="59"/>
        <v>203</v>
      </c>
      <c r="AJ39" s="77">
        <f t="shared" si="60"/>
        <v>0.69547325102880664</v>
      </c>
      <c r="AK39" s="77">
        <f t="shared" si="61"/>
        <v>8.23045267489712E-3</v>
      </c>
      <c r="AL39" s="77">
        <f t="shared" si="62"/>
        <v>0.1111111111111111</v>
      </c>
      <c r="AM39" s="74">
        <v>19</v>
      </c>
      <c r="AN39" s="72">
        <v>1</v>
      </c>
      <c r="AO39" s="72">
        <v>11</v>
      </c>
      <c r="AP39" s="72">
        <v>0</v>
      </c>
      <c r="AQ39" s="72">
        <v>0</v>
      </c>
      <c r="AR39" s="72">
        <v>7</v>
      </c>
      <c r="AS39" s="72">
        <v>0</v>
      </c>
      <c r="AT39" s="72"/>
      <c r="AU39" s="73">
        <f t="shared" si="63"/>
        <v>19</v>
      </c>
      <c r="AV39" s="78">
        <f t="shared" si="64"/>
        <v>0.63157894736842102</v>
      </c>
      <c r="AW39" s="79">
        <f t="shared" si="65"/>
        <v>5.2631578947368418E-2</v>
      </c>
      <c r="AX39" s="80">
        <f t="shared" si="66"/>
        <v>0.36842105263157893</v>
      </c>
      <c r="AY39" s="39"/>
      <c r="AZ39" s="100">
        <f t="shared" si="54"/>
        <v>543</v>
      </c>
      <c r="BA39" s="100">
        <f t="shared" si="54"/>
        <v>68</v>
      </c>
      <c r="BB39" s="100">
        <f t="shared" si="54"/>
        <v>351</v>
      </c>
      <c r="BC39" s="100">
        <f t="shared" si="54"/>
        <v>5</v>
      </c>
      <c r="BD39" s="100">
        <f t="shared" si="54"/>
        <v>12</v>
      </c>
      <c r="BE39" s="100">
        <f t="shared" si="54"/>
        <v>44</v>
      </c>
      <c r="BF39" s="100">
        <f t="shared" si="54"/>
        <v>17</v>
      </c>
      <c r="BG39" s="33">
        <f t="shared" si="67"/>
        <v>497</v>
      </c>
      <c r="BH39" s="81">
        <f t="shared" si="68"/>
        <v>0.77163904235727443</v>
      </c>
      <c r="BI39" s="82">
        <f t="shared" si="69"/>
        <v>0.12523020257826889</v>
      </c>
      <c r="BJ39" s="83">
        <f t="shared" si="70"/>
        <v>8.1031307550644568E-2</v>
      </c>
      <c r="BK39" s="43"/>
      <c r="BL39" s="43"/>
      <c r="BM39" s="43"/>
      <c r="BN39" s="43"/>
      <c r="BO39" s="43"/>
      <c r="BP39" s="43"/>
      <c r="BQ39" s="44"/>
      <c r="BR39" s="45"/>
      <c r="BS39" s="45"/>
      <c r="BT39" s="45"/>
      <c r="BU39" s="39"/>
      <c r="BV39" s="46"/>
      <c r="BW39" s="47"/>
      <c r="BX39" s="47"/>
      <c r="BY39" s="47"/>
    </row>
    <row r="40" spans="1:77" s="95" customFormat="1" ht="21.95" customHeight="1" thickBot="1" x14ac:dyDescent="0.3">
      <c r="A40" s="424" t="s">
        <v>86</v>
      </c>
      <c r="B40" s="424"/>
      <c r="C40" s="84">
        <f>SUM(C32:C39)</f>
        <v>36354</v>
      </c>
      <c r="D40" s="84">
        <f t="shared" ref="D40:K40" si="76">SUM(D32:D39)</f>
        <v>23407</v>
      </c>
      <c r="E40" s="84">
        <f t="shared" si="76"/>
        <v>9191</v>
      </c>
      <c r="F40" s="84">
        <f t="shared" si="76"/>
        <v>376</v>
      </c>
      <c r="G40" s="84">
        <f t="shared" si="76"/>
        <v>855</v>
      </c>
      <c r="H40" s="84">
        <f t="shared" si="76"/>
        <v>1443</v>
      </c>
      <c r="I40" s="84">
        <f t="shared" si="76"/>
        <v>791</v>
      </c>
      <c r="J40" s="84">
        <f t="shared" si="76"/>
        <v>244</v>
      </c>
      <c r="K40" s="212">
        <f t="shared" si="76"/>
        <v>36064</v>
      </c>
      <c r="L40" s="31">
        <f>(D40+E40)/(C40)</f>
        <v>0.8966826208945371</v>
      </c>
      <c r="M40" s="31">
        <f>D40/(C40)</f>
        <v>0.64386312372778787</v>
      </c>
      <c r="N40" s="31">
        <f>H40/(C40)</f>
        <v>3.9693018649942235E-2</v>
      </c>
      <c r="O40" s="228">
        <f>SUM(O32:O39)</f>
        <v>40428</v>
      </c>
      <c r="P40" s="228">
        <f t="shared" ref="P40:W40" si="77">SUM(P32:P39)</f>
        <v>17</v>
      </c>
      <c r="Q40" s="228">
        <f t="shared" si="77"/>
        <v>37727</v>
      </c>
      <c r="R40" s="228">
        <f t="shared" si="77"/>
        <v>44</v>
      </c>
      <c r="S40" s="228">
        <f t="shared" si="77"/>
        <v>590</v>
      </c>
      <c r="T40" s="228">
        <f t="shared" si="77"/>
        <v>1622</v>
      </c>
      <c r="U40" s="228">
        <f t="shared" si="77"/>
        <v>407</v>
      </c>
      <c r="V40" s="228">
        <f t="shared" si="77"/>
        <v>6</v>
      </c>
      <c r="W40" s="213">
        <f t="shared" si="77"/>
        <v>40407</v>
      </c>
      <c r="X40" s="85">
        <f>(P40+Q40)/(O40)</f>
        <v>0.93361036905115269</v>
      </c>
      <c r="Y40" s="85">
        <f>P40/(O40)</f>
        <v>4.2050064311863065E-4</v>
      </c>
      <c r="Z40" s="85">
        <f>T40/(O40)</f>
        <v>4.0120708419906996E-2</v>
      </c>
      <c r="AA40" s="228">
        <f>SUM(AA32:AA39)</f>
        <v>19131</v>
      </c>
      <c r="AB40" s="228">
        <f t="shared" ref="AB40:AI40" si="78">SUM(AB32:AB39)</f>
        <v>2</v>
      </c>
      <c r="AC40" s="228">
        <f t="shared" si="78"/>
        <v>18000</v>
      </c>
      <c r="AD40" s="228">
        <f t="shared" si="78"/>
        <v>18</v>
      </c>
      <c r="AE40" s="228">
        <f t="shared" si="78"/>
        <v>196</v>
      </c>
      <c r="AF40" s="228">
        <f t="shared" si="78"/>
        <v>566</v>
      </c>
      <c r="AG40" s="228">
        <f t="shared" si="78"/>
        <v>292</v>
      </c>
      <c r="AH40" s="228">
        <f t="shared" si="78"/>
        <v>1</v>
      </c>
      <c r="AI40" s="213">
        <f t="shared" si="78"/>
        <v>19074</v>
      </c>
      <c r="AJ40" s="86">
        <f>(AB40+AC40)/(AA40)</f>
        <v>0.94098583450943496</v>
      </c>
      <c r="AK40" s="86">
        <f>AB40/(AA40)</f>
        <v>1.0454236579373791E-4</v>
      </c>
      <c r="AL40" s="86">
        <f>AF40/(AA40)</f>
        <v>2.958548951962783E-2</v>
      </c>
      <c r="AM40" s="228">
        <f>SUM(AM32:AM39)</f>
        <v>2763</v>
      </c>
      <c r="AN40" s="228">
        <f t="shared" ref="AN40:AU40" si="79">SUM(AN32:AN39)</f>
        <v>682</v>
      </c>
      <c r="AO40" s="228">
        <f t="shared" si="79"/>
        <v>1393</v>
      </c>
      <c r="AP40" s="228">
        <f t="shared" si="79"/>
        <v>49</v>
      </c>
      <c r="AQ40" s="228">
        <f t="shared" si="79"/>
        <v>85</v>
      </c>
      <c r="AR40" s="228">
        <f t="shared" si="79"/>
        <v>297</v>
      </c>
      <c r="AS40" s="228">
        <f t="shared" si="79"/>
        <v>144</v>
      </c>
      <c r="AT40" s="228">
        <f t="shared" si="79"/>
        <v>104</v>
      </c>
      <c r="AU40" s="213">
        <f t="shared" si="79"/>
        <v>2650</v>
      </c>
      <c r="AV40" s="87">
        <f>(AN40+AO40)/(AM40)</f>
        <v>0.75099529496923634</v>
      </c>
      <c r="AW40" s="88">
        <f>AN40/(AM40)</f>
        <v>0.24683315237061165</v>
      </c>
      <c r="AX40" s="89">
        <f>AR40/(AM40)</f>
        <v>0.10749185667752444</v>
      </c>
      <c r="AY40" s="90"/>
      <c r="AZ40" s="228">
        <f>SUM(AZ32:AZ39)</f>
        <v>95913</v>
      </c>
      <c r="BA40" s="228">
        <f t="shared" ref="BA40:BF40" si="80">SUM(BA32:BA39)</f>
        <v>23426</v>
      </c>
      <c r="BB40" s="228">
        <f t="shared" si="80"/>
        <v>65367</v>
      </c>
      <c r="BC40" s="228">
        <f t="shared" si="80"/>
        <v>623</v>
      </c>
      <c r="BD40" s="228">
        <f t="shared" si="80"/>
        <v>1628</v>
      </c>
      <c r="BE40" s="228">
        <f t="shared" si="80"/>
        <v>3482</v>
      </c>
      <c r="BF40" s="228">
        <f t="shared" si="80"/>
        <v>1599</v>
      </c>
      <c r="BG40" s="228">
        <f>SUM(BA40:BF40)</f>
        <v>96125</v>
      </c>
      <c r="BH40" s="91">
        <f>(BA40+BB40)/(AZ40)</f>
        <v>0.92576605882414276</v>
      </c>
      <c r="BI40" s="92">
        <f>BA40/(AZ40)</f>
        <v>0.24424217780697091</v>
      </c>
      <c r="BJ40" s="93">
        <f>BE40/(AZ40)</f>
        <v>3.6303733591900991E-2</v>
      </c>
      <c r="BK40" s="18">
        <f>BB40/AZ40*100</f>
        <v>68.152388101717179</v>
      </c>
      <c r="BL40" s="18">
        <f>BE40/AZ40*100</f>
        <v>3.6303733591900991</v>
      </c>
      <c r="BM40" s="18"/>
      <c r="BN40" s="18"/>
      <c r="BO40" s="18"/>
      <c r="BP40" s="18"/>
      <c r="BQ40" s="18"/>
      <c r="BR40" s="94"/>
      <c r="BS40" s="94"/>
      <c r="BT40" s="94"/>
      <c r="BU40" s="448"/>
      <c r="BV40" s="448"/>
      <c r="BW40" s="239"/>
      <c r="BX40" s="239"/>
      <c r="BY40" s="239"/>
    </row>
    <row r="41" spans="1:77" ht="15.75" thickBot="1" x14ac:dyDescent="0.3">
      <c r="G41" s="101"/>
    </row>
    <row r="42" spans="1:77" ht="30.75" customHeight="1" thickBot="1" x14ac:dyDescent="0.3">
      <c r="A42" s="430" t="s">
        <v>86</v>
      </c>
      <c r="B42" s="430"/>
      <c r="C42" s="431" t="s">
        <v>87</v>
      </c>
      <c r="D42" s="431"/>
      <c r="E42" s="431"/>
      <c r="F42" s="431"/>
      <c r="G42" s="431"/>
      <c r="H42" s="431"/>
      <c r="I42" s="431"/>
      <c r="J42" s="431"/>
      <c r="K42" s="431"/>
      <c r="L42" s="431"/>
      <c r="M42" s="431"/>
      <c r="N42" s="431"/>
      <c r="O42" s="432" t="s">
        <v>88</v>
      </c>
      <c r="P42" s="432"/>
      <c r="Q42" s="432"/>
      <c r="R42" s="432"/>
      <c r="S42" s="432"/>
      <c r="T42" s="432"/>
      <c r="U42" s="432"/>
      <c r="V42" s="432"/>
      <c r="W42" s="432"/>
      <c r="X42" s="432"/>
      <c r="Y42" s="432"/>
      <c r="Z42" s="432"/>
      <c r="AA42" s="433" t="s">
        <v>89</v>
      </c>
      <c r="AB42" s="434"/>
      <c r="AC42" s="434"/>
      <c r="AD42" s="434"/>
      <c r="AE42" s="434"/>
      <c r="AF42" s="434"/>
      <c r="AG42" s="434"/>
      <c r="AH42" s="434"/>
      <c r="AI42" s="434"/>
      <c r="AJ42" s="434"/>
      <c r="AK42" s="434"/>
      <c r="AL42" s="435"/>
      <c r="AM42" s="436" t="s">
        <v>90</v>
      </c>
      <c r="AN42" s="437"/>
      <c r="AO42" s="437"/>
      <c r="AP42" s="437"/>
      <c r="AQ42" s="437"/>
      <c r="AR42" s="437"/>
      <c r="AS42" s="437"/>
      <c r="AT42" s="437"/>
      <c r="AU42" s="437"/>
      <c r="AV42" s="437"/>
      <c r="AW42" s="437"/>
      <c r="AX42" s="438"/>
      <c r="AY42" s="9"/>
      <c r="AZ42" s="439" t="s">
        <v>91</v>
      </c>
      <c r="BA42" s="440"/>
      <c r="BB42" s="440"/>
      <c r="BC42" s="440"/>
      <c r="BD42" s="440"/>
      <c r="BE42" s="440"/>
      <c r="BF42" s="440"/>
      <c r="BG42" s="440"/>
      <c r="BH42" s="440"/>
      <c r="BI42" s="440"/>
      <c r="BJ42" s="440"/>
      <c r="BK42" s="10"/>
      <c r="BL42" s="10"/>
      <c r="BM42" s="10"/>
      <c r="BN42" s="10"/>
      <c r="BO42" s="10"/>
      <c r="BP42" s="10"/>
      <c r="BQ42" s="10"/>
      <c r="BR42" s="423"/>
      <c r="BS42" s="423"/>
      <c r="BT42" s="11"/>
      <c r="BU42" s="11"/>
      <c r="BV42" s="11"/>
    </row>
    <row r="43" spans="1:77" ht="30.75" customHeight="1" thickBot="1" x14ac:dyDescent="0.3">
      <c r="A43" s="424" t="s">
        <v>110</v>
      </c>
      <c r="B43" s="424"/>
      <c r="C43" s="425" t="s">
        <v>92</v>
      </c>
      <c r="D43" s="426" t="s">
        <v>93</v>
      </c>
      <c r="E43" s="426"/>
      <c r="F43" s="426"/>
      <c r="G43" s="426"/>
      <c r="H43" s="426"/>
      <c r="I43" s="426"/>
      <c r="J43" s="426"/>
      <c r="K43" s="426"/>
      <c r="L43" s="425" t="s">
        <v>94</v>
      </c>
      <c r="M43" s="425" t="s">
        <v>95</v>
      </c>
      <c r="N43" s="427" t="s">
        <v>96</v>
      </c>
      <c r="O43" s="428" t="s">
        <v>92</v>
      </c>
      <c r="P43" s="429" t="s">
        <v>93</v>
      </c>
      <c r="Q43" s="429"/>
      <c r="R43" s="429"/>
      <c r="S43" s="429"/>
      <c r="T43" s="429"/>
      <c r="U43" s="429"/>
      <c r="V43" s="429"/>
      <c r="W43" s="429"/>
      <c r="X43" s="428" t="s">
        <v>94</v>
      </c>
      <c r="Y43" s="428" t="s">
        <v>95</v>
      </c>
      <c r="Z43" s="444" t="s">
        <v>96</v>
      </c>
      <c r="AA43" s="445" t="s">
        <v>92</v>
      </c>
      <c r="AB43" s="446" t="s">
        <v>97</v>
      </c>
      <c r="AC43" s="446"/>
      <c r="AD43" s="446"/>
      <c r="AE43" s="446"/>
      <c r="AF43" s="446"/>
      <c r="AG43" s="446"/>
      <c r="AH43" s="446"/>
      <c r="AI43" s="446"/>
      <c r="AJ43" s="445" t="s">
        <v>94</v>
      </c>
      <c r="AK43" s="445" t="s">
        <v>95</v>
      </c>
      <c r="AL43" s="453" t="s">
        <v>96</v>
      </c>
      <c r="AM43" s="442" t="s">
        <v>92</v>
      </c>
      <c r="AN43" s="441" t="s">
        <v>93</v>
      </c>
      <c r="AO43" s="441"/>
      <c r="AP43" s="441"/>
      <c r="AQ43" s="441"/>
      <c r="AR43" s="441"/>
      <c r="AS43" s="441"/>
      <c r="AT43" s="441"/>
      <c r="AU43" s="441"/>
      <c r="AV43" s="442" t="s">
        <v>94</v>
      </c>
      <c r="AW43" s="442" t="s">
        <v>95</v>
      </c>
      <c r="AX43" s="443" t="s">
        <v>96</v>
      </c>
      <c r="AY43" s="12"/>
      <c r="AZ43" s="449" t="s">
        <v>92</v>
      </c>
      <c r="BA43" s="450" t="s">
        <v>93</v>
      </c>
      <c r="BB43" s="450"/>
      <c r="BC43" s="450"/>
      <c r="BD43" s="450"/>
      <c r="BE43" s="450"/>
      <c r="BF43" s="450"/>
      <c r="BG43" s="450"/>
      <c r="BH43" s="449" t="s">
        <v>94</v>
      </c>
      <c r="BI43" s="449" t="s">
        <v>95</v>
      </c>
      <c r="BJ43" s="451" t="s">
        <v>96</v>
      </c>
      <c r="BK43" s="10"/>
      <c r="BL43" s="10"/>
      <c r="BM43" s="10"/>
      <c r="BN43" s="10"/>
      <c r="BO43" s="10"/>
      <c r="BP43" s="10"/>
      <c r="BQ43" s="10"/>
      <c r="BR43" s="13"/>
      <c r="BS43" s="13"/>
      <c r="BT43" s="13"/>
      <c r="BU43" s="452"/>
      <c r="BV43" s="452"/>
      <c r="BW43" s="447"/>
      <c r="BX43" s="447"/>
      <c r="BY43" s="447"/>
    </row>
    <row r="44" spans="1:77" ht="51.75" thickBot="1" x14ac:dyDescent="0.3">
      <c r="A44" s="228" t="s">
        <v>98</v>
      </c>
      <c r="B44" s="228" t="s">
        <v>99</v>
      </c>
      <c r="C44" s="425"/>
      <c r="D44" s="237" t="s">
        <v>100</v>
      </c>
      <c r="E44" s="237" t="s">
        <v>101</v>
      </c>
      <c r="F44" s="237" t="s">
        <v>102</v>
      </c>
      <c r="G44" s="14" t="s">
        <v>103</v>
      </c>
      <c r="H44" s="237" t="s">
        <v>70</v>
      </c>
      <c r="I44" s="237" t="s">
        <v>104</v>
      </c>
      <c r="J44" s="237" t="s">
        <v>127</v>
      </c>
      <c r="K44" s="237" t="s">
        <v>34</v>
      </c>
      <c r="L44" s="425"/>
      <c r="M44" s="425"/>
      <c r="N44" s="427"/>
      <c r="O44" s="428"/>
      <c r="P44" s="234" t="s">
        <v>100</v>
      </c>
      <c r="Q44" s="234" t="s">
        <v>101</v>
      </c>
      <c r="R44" s="234" t="s">
        <v>102</v>
      </c>
      <c r="S44" s="15" t="s">
        <v>103</v>
      </c>
      <c r="T44" s="234" t="s">
        <v>70</v>
      </c>
      <c r="U44" s="234" t="s">
        <v>104</v>
      </c>
      <c r="V44" s="234"/>
      <c r="W44" s="234" t="s">
        <v>34</v>
      </c>
      <c r="X44" s="428"/>
      <c r="Y44" s="428"/>
      <c r="Z44" s="444"/>
      <c r="AA44" s="445"/>
      <c r="AB44" s="232" t="s">
        <v>100</v>
      </c>
      <c r="AC44" s="232" t="s">
        <v>101</v>
      </c>
      <c r="AD44" s="232" t="s">
        <v>102</v>
      </c>
      <c r="AE44" s="16" t="s">
        <v>103</v>
      </c>
      <c r="AF44" s="232" t="s">
        <v>70</v>
      </c>
      <c r="AG44" s="232" t="s">
        <v>104</v>
      </c>
      <c r="AH44" s="232"/>
      <c r="AI44" s="232" t="s">
        <v>34</v>
      </c>
      <c r="AJ44" s="445"/>
      <c r="AK44" s="445"/>
      <c r="AL44" s="453"/>
      <c r="AM44" s="442"/>
      <c r="AN44" s="230" t="s">
        <v>100</v>
      </c>
      <c r="AO44" s="230" t="s">
        <v>101</v>
      </c>
      <c r="AP44" s="230" t="s">
        <v>102</v>
      </c>
      <c r="AQ44" s="17" t="s">
        <v>103</v>
      </c>
      <c r="AR44" s="230" t="s">
        <v>70</v>
      </c>
      <c r="AS44" s="230" t="s">
        <v>104</v>
      </c>
      <c r="AT44" s="230"/>
      <c r="AU44" s="230" t="s">
        <v>34</v>
      </c>
      <c r="AV44" s="442"/>
      <c r="AW44" s="442"/>
      <c r="AX44" s="443"/>
      <c r="AY44" s="18"/>
      <c r="AZ44" s="449"/>
      <c r="BA44" s="227" t="s">
        <v>100</v>
      </c>
      <c r="BB44" s="227" t="s">
        <v>101</v>
      </c>
      <c r="BC44" s="227" t="s">
        <v>102</v>
      </c>
      <c r="BD44" s="19" t="s">
        <v>103</v>
      </c>
      <c r="BE44" s="227" t="s">
        <v>70</v>
      </c>
      <c r="BF44" s="227" t="s">
        <v>104</v>
      </c>
      <c r="BG44" s="227" t="s">
        <v>34</v>
      </c>
      <c r="BH44" s="449"/>
      <c r="BI44" s="449"/>
      <c r="BJ44" s="451"/>
      <c r="BK44" s="20"/>
      <c r="BL44" s="20"/>
      <c r="BM44" s="21"/>
      <c r="BN44" s="21"/>
      <c r="BO44" s="20"/>
      <c r="BP44" s="20"/>
      <c r="BQ44" s="20"/>
      <c r="BR44" s="22"/>
      <c r="BS44" s="22"/>
      <c r="BT44" s="23"/>
      <c r="BU44" s="18"/>
      <c r="BV44" s="18"/>
      <c r="BW44" s="24"/>
      <c r="BX44" s="24"/>
      <c r="BY44" s="25"/>
    </row>
    <row r="45" spans="1:77" s="49" customFormat="1" ht="21.95" customHeight="1" thickBot="1" x14ac:dyDescent="0.3">
      <c r="A45" s="26">
        <v>1</v>
      </c>
      <c r="B45" s="27" t="s">
        <v>105</v>
      </c>
      <c r="C45" s="28">
        <v>438</v>
      </c>
      <c r="D45" s="29">
        <v>372</v>
      </c>
      <c r="E45" s="29">
        <v>27</v>
      </c>
      <c r="F45" s="29">
        <v>2</v>
      </c>
      <c r="G45" s="29">
        <v>26</v>
      </c>
      <c r="H45" s="29">
        <v>5</v>
      </c>
      <c r="I45" s="29">
        <v>6</v>
      </c>
      <c r="J45" s="29">
        <v>1</v>
      </c>
      <c r="K45" s="30">
        <v>437</v>
      </c>
      <c r="L45" s="31">
        <f>(D45+E45)/(C45)</f>
        <v>0.91095890410958902</v>
      </c>
      <c r="M45" s="31">
        <f>D45/(C45)</f>
        <v>0.84931506849315064</v>
      </c>
      <c r="N45" s="31">
        <f>H45/(C45)</f>
        <v>1.1415525114155251E-2</v>
      </c>
      <c r="O45" s="32">
        <v>460</v>
      </c>
      <c r="P45" s="32">
        <v>0</v>
      </c>
      <c r="Q45" s="32">
        <v>433</v>
      </c>
      <c r="R45" s="32">
        <v>0</v>
      </c>
      <c r="S45" s="28">
        <v>23</v>
      </c>
      <c r="T45" s="32">
        <v>2</v>
      </c>
      <c r="U45" s="32">
        <v>2</v>
      </c>
      <c r="V45" s="32">
        <f>O45-W45</f>
        <v>0</v>
      </c>
      <c r="W45" s="33">
        <f>SUM(P45:U45)</f>
        <v>460</v>
      </c>
      <c r="X45" s="34">
        <f>(P45+Q45)/(O45)</f>
        <v>0.94130434782608696</v>
      </c>
      <c r="Y45" s="34">
        <f>P45/(O45)</f>
        <v>0</v>
      </c>
      <c r="Z45" s="34">
        <f>T45/(O45)</f>
        <v>4.3478260869565218E-3</v>
      </c>
      <c r="AA45" s="32">
        <v>303</v>
      </c>
      <c r="AB45" s="32">
        <v>0</v>
      </c>
      <c r="AC45" s="32">
        <v>273</v>
      </c>
      <c r="AD45" s="32">
        <v>5</v>
      </c>
      <c r="AE45" s="28">
        <v>15</v>
      </c>
      <c r="AF45" s="32">
        <v>5</v>
      </c>
      <c r="AG45" s="32">
        <v>5</v>
      </c>
      <c r="AH45" s="32">
        <v>2</v>
      </c>
      <c r="AI45" s="33">
        <f>SUM(AB45:AG45)-AH45</f>
        <v>301</v>
      </c>
      <c r="AJ45" s="35">
        <f>(AB45+AC45)/(AA45)</f>
        <v>0.90099009900990101</v>
      </c>
      <c r="AK45" s="35">
        <f>AB45/(AA45)</f>
        <v>0</v>
      </c>
      <c r="AL45" s="35">
        <f>AF45/(AA45)</f>
        <v>1.65016501650165E-2</v>
      </c>
      <c r="AM45" s="32">
        <v>5</v>
      </c>
      <c r="AN45" s="32">
        <v>0</v>
      </c>
      <c r="AO45" s="32">
        <v>4</v>
      </c>
      <c r="AP45" s="32">
        <v>0</v>
      </c>
      <c r="AQ45" s="28">
        <v>0</v>
      </c>
      <c r="AR45" s="32">
        <v>0</v>
      </c>
      <c r="AS45" s="32">
        <v>1</v>
      </c>
      <c r="AT45" s="32">
        <v>0</v>
      </c>
      <c r="AU45" s="33">
        <f>SUM(AN45:AS45)</f>
        <v>5</v>
      </c>
      <c r="AV45" s="36">
        <f>(AN45+AO45)/(AM45)</f>
        <v>0.8</v>
      </c>
      <c r="AW45" s="37">
        <f>AN45/(AM45)</f>
        <v>0</v>
      </c>
      <c r="AX45" s="38">
        <f>AR45/(AM45)</f>
        <v>0</v>
      </c>
      <c r="AY45" s="39"/>
      <c r="AZ45" s="32">
        <f t="shared" ref="AZ45:BF52" si="81">C45+O45+AA45</f>
        <v>1201</v>
      </c>
      <c r="BA45" s="32">
        <f t="shared" si="81"/>
        <v>372</v>
      </c>
      <c r="BB45" s="32">
        <f t="shared" si="81"/>
        <v>733</v>
      </c>
      <c r="BC45" s="32">
        <f t="shared" si="81"/>
        <v>7</v>
      </c>
      <c r="BD45" s="32">
        <f t="shared" si="81"/>
        <v>64</v>
      </c>
      <c r="BE45" s="32">
        <f t="shared" si="81"/>
        <v>12</v>
      </c>
      <c r="BF45" s="32">
        <f t="shared" si="81"/>
        <v>13</v>
      </c>
      <c r="BG45" s="33">
        <f>SUM(BA45:BF45)</f>
        <v>1201</v>
      </c>
      <c r="BH45" s="40">
        <f>(BA45+BB45)/(AZ45)</f>
        <v>0.92006661115736887</v>
      </c>
      <c r="BI45" s="41">
        <f>BA45/(AZ45)</f>
        <v>0.30974188176519568</v>
      </c>
      <c r="BJ45" s="42">
        <f>BE45/(AZ45)</f>
        <v>9.9916736053288924E-3</v>
      </c>
      <c r="BK45" s="43"/>
      <c r="BL45" s="43"/>
      <c r="BM45" s="43"/>
      <c r="BN45" s="43"/>
      <c r="BO45" s="43"/>
      <c r="BP45" s="43"/>
      <c r="BQ45" s="44"/>
      <c r="BR45" s="45"/>
      <c r="BS45" s="45"/>
      <c r="BT45" s="45"/>
      <c r="BU45" s="39"/>
      <c r="BV45" s="46"/>
      <c r="BW45" s="47"/>
      <c r="BX45" s="47"/>
      <c r="BY45" s="48"/>
    </row>
    <row r="46" spans="1:77" s="67" customFormat="1" ht="21.95" customHeight="1" thickBot="1" x14ac:dyDescent="0.3">
      <c r="A46" s="50">
        <v>2</v>
      </c>
      <c r="B46" s="51" t="s">
        <v>78</v>
      </c>
      <c r="C46" s="52">
        <v>1011</v>
      </c>
      <c r="D46" s="53">
        <v>616</v>
      </c>
      <c r="E46" s="53">
        <v>154</v>
      </c>
      <c r="F46" s="53">
        <v>15</v>
      </c>
      <c r="G46" s="53">
        <v>41</v>
      </c>
      <c r="H46" s="53">
        <v>105</v>
      </c>
      <c r="I46" s="53">
        <v>80</v>
      </c>
      <c r="J46" s="200"/>
      <c r="K46" s="30">
        <f>SUM(D46:I46)</f>
        <v>1011</v>
      </c>
      <c r="L46" s="31">
        <f t="shared" ref="L46" si="82">(D46+E46)/(C46)</f>
        <v>0.76162215628091001</v>
      </c>
      <c r="M46" s="31">
        <f t="shared" ref="M46:M52" si="83">D46/(C46)</f>
        <v>0.60929772502472801</v>
      </c>
      <c r="N46" s="31">
        <f t="shared" ref="N46:N52" si="84">H46/(C46)</f>
        <v>0.10385756676557864</v>
      </c>
      <c r="O46" s="55">
        <v>916</v>
      </c>
      <c r="P46" s="53">
        <v>1</v>
      </c>
      <c r="Q46" s="53">
        <v>775</v>
      </c>
      <c r="R46" s="53">
        <v>2</v>
      </c>
      <c r="S46" s="53">
        <v>28</v>
      </c>
      <c r="T46" s="53">
        <v>85</v>
      </c>
      <c r="U46" s="53">
        <v>25</v>
      </c>
      <c r="V46" s="32">
        <f t="shared" ref="V46:V52" si="85">O46-W46</f>
        <v>0</v>
      </c>
      <c r="W46" s="33">
        <f t="shared" ref="W46" si="86">SUM(P46:U46)</f>
        <v>916</v>
      </c>
      <c r="X46" s="56">
        <f t="shared" ref="X46:X52" si="87">(P46+Q46)/(O46)</f>
        <v>0.84716157205240172</v>
      </c>
      <c r="Y46" s="56">
        <f t="shared" ref="Y46:Y52" si="88">P46/(O46)</f>
        <v>1.0917030567685589E-3</v>
      </c>
      <c r="Z46" s="56">
        <f t="shared" ref="Z46:Z52" si="89">T46/(O46)</f>
        <v>9.2794759825327505E-2</v>
      </c>
      <c r="AA46" s="57">
        <v>665</v>
      </c>
      <c r="AB46" s="57">
        <v>0</v>
      </c>
      <c r="AC46" s="57">
        <v>625</v>
      </c>
      <c r="AD46" s="57">
        <v>0</v>
      </c>
      <c r="AE46" s="52">
        <v>8</v>
      </c>
      <c r="AF46" s="57">
        <v>28</v>
      </c>
      <c r="AG46" s="57">
        <v>4</v>
      </c>
      <c r="AH46" s="57"/>
      <c r="AI46" s="54">
        <f t="shared" ref="AI46:AI52" si="90">SUM(AB46:AG46)</f>
        <v>665</v>
      </c>
      <c r="AJ46" s="58">
        <f t="shared" ref="AJ46:AJ52" si="91">(AB46+AC46)/(AA46)</f>
        <v>0.93984962406015038</v>
      </c>
      <c r="AK46" s="58">
        <f t="shared" ref="AK46:AK52" si="92">AB46/(AA46)</f>
        <v>0</v>
      </c>
      <c r="AL46" s="58">
        <f t="shared" ref="AL46:AL52" si="93">AF46/(AA46)</f>
        <v>4.2105263157894736E-2</v>
      </c>
      <c r="AM46" s="55">
        <v>62</v>
      </c>
      <c r="AN46" s="53">
        <v>19</v>
      </c>
      <c r="AO46" s="53">
        <v>19</v>
      </c>
      <c r="AP46" s="53">
        <v>1</v>
      </c>
      <c r="AQ46" s="53">
        <v>4</v>
      </c>
      <c r="AR46" s="53">
        <v>11</v>
      </c>
      <c r="AS46" s="53">
        <v>8</v>
      </c>
      <c r="AT46" s="53"/>
      <c r="AU46" s="54">
        <f t="shared" ref="AU46:AU52" si="94">SUM(AN46:AS46)</f>
        <v>62</v>
      </c>
      <c r="AV46" s="59">
        <f t="shared" ref="AV46:AV52" si="95">(AN46+AO46)/(AM46)</f>
        <v>0.61290322580645162</v>
      </c>
      <c r="AW46" s="60">
        <f t="shared" ref="AW46:AW52" si="96">AN46/(AM46)</f>
        <v>0.30645161290322581</v>
      </c>
      <c r="AX46" s="61">
        <f t="shared" ref="AX46:AX52" si="97">AR46/(AM46)</f>
        <v>0.17741935483870969</v>
      </c>
      <c r="AY46" s="39"/>
      <c r="AZ46" s="32">
        <f t="shared" si="81"/>
        <v>2592</v>
      </c>
      <c r="BA46" s="32">
        <f t="shared" si="81"/>
        <v>617</v>
      </c>
      <c r="BB46" s="32">
        <f t="shared" si="81"/>
        <v>1554</v>
      </c>
      <c r="BC46" s="32">
        <f t="shared" si="81"/>
        <v>17</v>
      </c>
      <c r="BD46" s="32">
        <f t="shared" si="81"/>
        <v>77</v>
      </c>
      <c r="BE46" s="32">
        <f t="shared" si="81"/>
        <v>218</v>
      </c>
      <c r="BF46" s="32">
        <f t="shared" si="81"/>
        <v>109</v>
      </c>
      <c r="BG46" s="33">
        <f t="shared" ref="BG46:BG52" si="98">SUM(BA46:BF46)</f>
        <v>2592</v>
      </c>
      <c r="BH46" s="62">
        <f t="shared" ref="BH46:BH52" si="99">(BA46+BB46)/(AZ46)</f>
        <v>0.83757716049382713</v>
      </c>
      <c r="BI46" s="63">
        <f t="shared" ref="BI46:BI52" si="100">BA46/(AZ46)</f>
        <v>0.23804012345679013</v>
      </c>
      <c r="BJ46" s="64">
        <f t="shared" ref="BJ46:BJ52" si="101">BE46/(AZ46)</f>
        <v>8.4104938271604937E-2</v>
      </c>
      <c r="BK46" s="43"/>
      <c r="BL46" s="43"/>
      <c r="BM46" s="43"/>
      <c r="BN46" s="43"/>
      <c r="BO46" s="43"/>
      <c r="BP46" s="43"/>
      <c r="BQ46" s="44"/>
      <c r="BR46" s="45"/>
      <c r="BS46" s="45"/>
      <c r="BT46" s="45"/>
      <c r="BU46" s="39"/>
      <c r="BV46" s="46"/>
      <c r="BW46" s="65"/>
      <c r="BX46" s="65"/>
      <c r="BY46" s="66"/>
    </row>
    <row r="47" spans="1:77" s="49" customFormat="1" ht="21.95" customHeight="1" thickBot="1" x14ac:dyDescent="0.3">
      <c r="A47" s="50">
        <v>3</v>
      </c>
      <c r="B47" s="51" t="s">
        <v>79</v>
      </c>
      <c r="C47" s="248">
        <v>266</v>
      </c>
      <c r="D47" s="249">
        <v>226</v>
      </c>
      <c r="E47" s="249">
        <v>17</v>
      </c>
      <c r="F47" s="249">
        <v>4</v>
      </c>
      <c r="G47" s="249">
        <v>11</v>
      </c>
      <c r="H47" s="249">
        <v>6</v>
      </c>
      <c r="I47" s="249">
        <v>1</v>
      </c>
      <c r="J47" s="249"/>
      <c r="K47" s="250">
        <f>SUM(D47:I47)</f>
        <v>265</v>
      </c>
      <c r="L47" s="31">
        <f>(D47+E47)/(C47)</f>
        <v>0.9135338345864662</v>
      </c>
      <c r="M47" s="31">
        <f t="shared" si="83"/>
        <v>0.84962406015037595</v>
      </c>
      <c r="N47" s="31">
        <f t="shared" si="84"/>
        <v>2.2556390977443608E-2</v>
      </c>
      <c r="O47" s="55">
        <v>435</v>
      </c>
      <c r="P47" s="53">
        <v>0</v>
      </c>
      <c r="Q47" s="53">
        <v>430</v>
      </c>
      <c r="R47" s="53">
        <v>0</v>
      </c>
      <c r="S47" s="53">
        <v>2</v>
      </c>
      <c r="T47" s="53">
        <v>2</v>
      </c>
      <c r="U47" s="53">
        <v>1</v>
      </c>
      <c r="V47" s="32">
        <f t="shared" si="85"/>
        <v>0</v>
      </c>
      <c r="W47" s="33">
        <f>SUM(P47:U47)</f>
        <v>435</v>
      </c>
      <c r="X47" s="56">
        <f t="shared" si="87"/>
        <v>0.9885057471264368</v>
      </c>
      <c r="Y47" s="56">
        <f t="shared" si="88"/>
        <v>0</v>
      </c>
      <c r="Z47" s="56">
        <f t="shared" si="89"/>
        <v>4.5977011494252873E-3</v>
      </c>
      <c r="AA47" s="247">
        <v>293</v>
      </c>
      <c r="AB47" s="247">
        <v>0</v>
      </c>
      <c r="AC47" s="247">
        <v>280</v>
      </c>
      <c r="AD47" s="247">
        <v>0</v>
      </c>
      <c r="AE47" s="248">
        <v>5</v>
      </c>
      <c r="AF47" s="247">
        <v>7</v>
      </c>
      <c r="AG47" s="247">
        <v>1</v>
      </c>
      <c r="AH47" s="247"/>
      <c r="AI47" s="54">
        <f t="shared" si="90"/>
        <v>293</v>
      </c>
      <c r="AJ47" s="58">
        <f t="shared" si="91"/>
        <v>0.95563139931740615</v>
      </c>
      <c r="AK47" s="58">
        <f t="shared" si="92"/>
        <v>0</v>
      </c>
      <c r="AL47" s="58">
        <f t="shared" si="93"/>
        <v>2.3890784982935155E-2</v>
      </c>
      <c r="AM47" s="248">
        <v>63</v>
      </c>
      <c r="AN47" s="249">
        <v>9</v>
      </c>
      <c r="AO47" s="249">
        <v>47</v>
      </c>
      <c r="AP47" s="249">
        <v>3</v>
      </c>
      <c r="AQ47" s="249">
        <v>2</v>
      </c>
      <c r="AR47" s="249">
        <v>2</v>
      </c>
      <c r="AS47" s="249">
        <v>0</v>
      </c>
      <c r="AT47" s="249"/>
      <c r="AU47" s="250">
        <f t="shared" si="94"/>
        <v>63</v>
      </c>
      <c r="AV47" s="59">
        <f t="shared" si="95"/>
        <v>0.88888888888888884</v>
      </c>
      <c r="AW47" s="60">
        <f t="shared" si="96"/>
        <v>0.14285714285714285</v>
      </c>
      <c r="AX47" s="61">
        <f t="shared" si="97"/>
        <v>3.1746031746031744E-2</v>
      </c>
      <c r="AY47" s="39"/>
      <c r="AZ47" s="32">
        <f t="shared" si="81"/>
        <v>994</v>
      </c>
      <c r="BA47" s="32">
        <f t="shared" si="81"/>
        <v>226</v>
      </c>
      <c r="BB47" s="32">
        <f t="shared" si="81"/>
        <v>727</v>
      </c>
      <c r="BC47" s="32">
        <f t="shared" si="81"/>
        <v>4</v>
      </c>
      <c r="BD47" s="32">
        <f t="shared" si="81"/>
        <v>18</v>
      </c>
      <c r="BE47" s="32">
        <f t="shared" si="81"/>
        <v>15</v>
      </c>
      <c r="BF47" s="32">
        <f t="shared" si="81"/>
        <v>3</v>
      </c>
      <c r="BG47" s="33">
        <f t="shared" si="98"/>
        <v>993</v>
      </c>
      <c r="BH47" s="62">
        <f t="shared" si="99"/>
        <v>0.95875251509054327</v>
      </c>
      <c r="BI47" s="63">
        <f t="shared" si="100"/>
        <v>0.22736418511066397</v>
      </c>
      <c r="BJ47" s="64">
        <f t="shared" si="101"/>
        <v>1.5090543259557344E-2</v>
      </c>
      <c r="BK47" s="43"/>
      <c r="BL47" s="43"/>
      <c r="BM47" s="43"/>
      <c r="BN47" s="43"/>
      <c r="BO47" s="43"/>
      <c r="BP47" s="43"/>
      <c r="BQ47" s="44"/>
      <c r="BR47" s="45"/>
      <c r="BS47" s="45"/>
      <c r="BT47" s="45"/>
      <c r="BU47" s="39"/>
      <c r="BV47" s="46"/>
      <c r="BW47" s="47"/>
      <c r="BX47" s="47"/>
      <c r="BY47" s="47"/>
    </row>
    <row r="48" spans="1:77" s="49" customFormat="1" ht="21.95" customHeight="1" thickBot="1" x14ac:dyDescent="0.3">
      <c r="A48" s="50">
        <v>4</v>
      </c>
      <c r="B48" s="51" t="s">
        <v>80</v>
      </c>
      <c r="C48" s="55">
        <v>37</v>
      </c>
      <c r="D48" s="53">
        <v>35</v>
      </c>
      <c r="E48" s="53">
        <v>2</v>
      </c>
      <c r="F48" s="53">
        <v>0</v>
      </c>
      <c r="G48" s="53">
        <v>0</v>
      </c>
      <c r="H48" s="53">
        <v>0</v>
      </c>
      <c r="I48" s="53">
        <v>0</v>
      </c>
      <c r="J48" s="53"/>
      <c r="K48" s="54">
        <f t="shared" ref="K48:K52" si="102">SUM(D48:I48)</f>
        <v>37</v>
      </c>
      <c r="L48" s="31">
        <f t="shared" ref="L48:L52" si="103">(D48+E48)/(C48)</f>
        <v>1</v>
      </c>
      <c r="M48" s="31">
        <f t="shared" si="83"/>
        <v>0.94594594594594594</v>
      </c>
      <c r="N48" s="31">
        <f t="shared" si="84"/>
        <v>0</v>
      </c>
      <c r="O48" s="55">
        <v>416</v>
      </c>
      <c r="P48" s="53">
        <v>0</v>
      </c>
      <c r="Q48" s="53">
        <v>413</v>
      </c>
      <c r="R48" s="53">
        <v>0</v>
      </c>
      <c r="S48" s="53">
        <v>0</v>
      </c>
      <c r="T48" s="53">
        <v>0</v>
      </c>
      <c r="U48" s="53">
        <v>2</v>
      </c>
      <c r="V48" s="32">
        <f t="shared" si="85"/>
        <v>1</v>
      </c>
      <c r="W48" s="33">
        <f t="shared" ref="W48:W53" si="104">SUM(P48:U48)</f>
        <v>415</v>
      </c>
      <c r="X48" s="56">
        <f t="shared" si="87"/>
        <v>0.99278846153846156</v>
      </c>
      <c r="Y48" s="56">
        <f t="shared" si="88"/>
        <v>0</v>
      </c>
      <c r="Z48" s="56">
        <f t="shared" si="89"/>
        <v>0</v>
      </c>
      <c r="AA48" s="68">
        <v>152</v>
      </c>
      <c r="AB48" s="68">
        <v>0</v>
      </c>
      <c r="AC48" s="68">
        <v>149</v>
      </c>
      <c r="AD48" s="68">
        <v>0</v>
      </c>
      <c r="AE48" s="55">
        <v>0</v>
      </c>
      <c r="AF48" s="68">
        <v>1</v>
      </c>
      <c r="AG48" s="68">
        <v>2</v>
      </c>
      <c r="AH48" s="68"/>
      <c r="AI48" s="54">
        <f t="shared" si="90"/>
        <v>152</v>
      </c>
      <c r="AJ48" s="58">
        <f t="shared" si="91"/>
        <v>0.98026315789473684</v>
      </c>
      <c r="AK48" s="58">
        <f t="shared" si="92"/>
        <v>0</v>
      </c>
      <c r="AL48" s="58">
        <f t="shared" si="93"/>
        <v>6.5789473684210523E-3</v>
      </c>
      <c r="AM48" s="55">
        <v>8</v>
      </c>
      <c r="AN48" s="53">
        <v>0</v>
      </c>
      <c r="AO48" s="53">
        <v>7</v>
      </c>
      <c r="AP48" s="53">
        <v>0</v>
      </c>
      <c r="AQ48" s="53">
        <v>1</v>
      </c>
      <c r="AR48" s="53">
        <v>0</v>
      </c>
      <c r="AS48" s="53">
        <v>0</v>
      </c>
      <c r="AT48" s="53"/>
      <c r="AU48" s="54">
        <f t="shared" si="94"/>
        <v>8</v>
      </c>
      <c r="AV48" s="59">
        <f t="shared" si="95"/>
        <v>0.875</v>
      </c>
      <c r="AW48" s="60">
        <f t="shared" si="96"/>
        <v>0</v>
      </c>
      <c r="AX48" s="61">
        <f t="shared" si="97"/>
        <v>0</v>
      </c>
      <c r="AY48" s="39"/>
      <c r="AZ48" s="32">
        <f t="shared" si="81"/>
        <v>605</v>
      </c>
      <c r="BA48" s="32">
        <f t="shared" si="81"/>
        <v>35</v>
      </c>
      <c r="BB48" s="32">
        <f t="shared" si="81"/>
        <v>564</v>
      </c>
      <c r="BC48" s="32">
        <f t="shared" si="81"/>
        <v>0</v>
      </c>
      <c r="BD48" s="32">
        <f t="shared" si="81"/>
        <v>0</v>
      </c>
      <c r="BE48" s="32">
        <f t="shared" si="81"/>
        <v>1</v>
      </c>
      <c r="BF48" s="32">
        <f t="shared" si="81"/>
        <v>4</v>
      </c>
      <c r="BG48" s="33">
        <f t="shared" si="98"/>
        <v>604</v>
      </c>
      <c r="BH48" s="62">
        <f t="shared" si="99"/>
        <v>0.99008264462809914</v>
      </c>
      <c r="BI48" s="63">
        <f t="shared" si="100"/>
        <v>5.7851239669421489E-2</v>
      </c>
      <c r="BJ48" s="64">
        <f t="shared" si="101"/>
        <v>1.652892561983471E-3</v>
      </c>
      <c r="BK48" s="43"/>
      <c r="BL48" s="43"/>
      <c r="BM48" s="43"/>
      <c r="BN48" s="43"/>
      <c r="BO48" s="43"/>
      <c r="BP48" s="43"/>
      <c r="BQ48" s="44"/>
      <c r="BR48" s="45"/>
      <c r="BS48" s="45"/>
      <c r="BT48" s="45"/>
      <c r="BU48" s="39"/>
      <c r="BV48" s="46"/>
      <c r="BW48" s="47"/>
      <c r="BX48" s="47"/>
      <c r="BY48" s="47"/>
    </row>
    <row r="49" spans="1:77" s="49" customFormat="1" ht="21.95" customHeight="1" thickBot="1" x14ac:dyDescent="0.3">
      <c r="A49" s="50">
        <v>5</v>
      </c>
      <c r="B49" s="51" t="s">
        <v>81</v>
      </c>
      <c r="C49" s="102">
        <v>3207</v>
      </c>
      <c r="D49" s="103">
        <v>2640</v>
      </c>
      <c r="E49" s="103">
        <v>377</v>
      </c>
      <c r="F49" s="103">
        <v>42</v>
      </c>
      <c r="G49" s="103">
        <v>57</v>
      </c>
      <c r="H49" s="103">
        <v>55</v>
      </c>
      <c r="I49" s="103">
        <v>36</v>
      </c>
      <c r="J49" s="103"/>
      <c r="K49" s="104">
        <f>SUM(D49:I49)</f>
        <v>3207</v>
      </c>
      <c r="L49" s="31">
        <f t="shared" si="103"/>
        <v>0.94075459931400063</v>
      </c>
      <c r="M49" s="31">
        <f t="shared" si="83"/>
        <v>0.82319925163704399</v>
      </c>
      <c r="N49" s="31">
        <f t="shared" si="84"/>
        <v>1.7149984409105083E-2</v>
      </c>
      <c r="O49" s="105">
        <v>3259</v>
      </c>
      <c r="P49" s="103">
        <v>0</v>
      </c>
      <c r="Q49" s="103">
        <v>3151</v>
      </c>
      <c r="R49" s="103">
        <v>1</v>
      </c>
      <c r="S49" s="103">
        <v>33</v>
      </c>
      <c r="T49" s="103">
        <v>59</v>
      </c>
      <c r="U49" s="103">
        <v>15</v>
      </c>
      <c r="V49" s="32">
        <f t="shared" si="85"/>
        <v>0</v>
      </c>
      <c r="W49" s="33">
        <f t="shared" si="104"/>
        <v>3259</v>
      </c>
      <c r="X49" s="56">
        <f t="shared" si="87"/>
        <v>0.96686100030684263</v>
      </c>
      <c r="Y49" s="56">
        <f t="shared" si="88"/>
        <v>0</v>
      </c>
      <c r="Z49" s="56">
        <f t="shared" si="89"/>
        <v>1.8103712795335992E-2</v>
      </c>
      <c r="AA49" s="106">
        <v>3828</v>
      </c>
      <c r="AB49" s="106">
        <v>0</v>
      </c>
      <c r="AC49" s="106">
        <v>3739</v>
      </c>
      <c r="AD49" s="106">
        <v>2</v>
      </c>
      <c r="AE49" s="102">
        <v>20</v>
      </c>
      <c r="AF49" s="106">
        <v>51</v>
      </c>
      <c r="AG49" s="106">
        <v>16</v>
      </c>
      <c r="AH49" s="106"/>
      <c r="AI49" s="54">
        <f t="shared" si="90"/>
        <v>3828</v>
      </c>
      <c r="AJ49" s="58">
        <f t="shared" si="91"/>
        <v>0.97675026123301989</v>
      </c>
      <c r="AK49" s="58">
        <f t="shared" si="92"/>
        <v>0</v>
      </c>
      <c r="AL49" s="58">
        <f t="shared" si="93"/>
        <v>1.3322884012539185E-2</v>
      </c>
      <c r="AM49" s="105">
        <v>57</v>
      </c>
      <c r="AN49" s="103">
        <v>41</v>
      </c>
      <c r="AO49" s="103">
        <v>11</v>
      </c>
      <c r="AP49" s="103">
        <v>0</v>
      </c>
      <c r="AQ49" s="103">
        <v>0</v>
      </c>
      <c r="AR49" s="103">
        <v>1</v>
      </c>
      <c r="AS49" s="103">
        <v>4</v>
      </c>
      <c r="AT49" s="103"/>
      <c r="AU49" s="54">
        <f t="shared" si="94"/>
        <v>57</v>
      </c>
      <c r="AV49" s="59">
        <f t="shared" si="95"/>
        <v>0.91228070175438591</v>
      </c>
      <c r="AW49" s="60">
        <f t="shared" si="96"/>
        <v>0.7192982456140351</v>
      </c>
      <c r="AX49" s="61">
        <f t="shared" si="97"/>
        <v>1.7543859649122806E-2</v>
      </c>
      <c r="AY49" s="39"/>
      <c r="AZ49" s="32">
        <f t="shared" si="81"/>
        <v>10294</v>
      </c>
      <c r="BA49" s="32">
        <f t="shared" si="81"/>
        <v>2640</v>
      </c>
      <c r="BB49" s="32">
        <f t="shared" si="81"/>
        <v>7267</v>
      </c>
      <c r="BC49" s="32">
        <f t="shared" si="81"/>
        <v>45</v>
      </c>
      <c r="BD49" s="32">
        <f t="shared" si="81"/>
        <v>110</v>
      </c>
      <c r="BE49" s="32">
        <f t="shared" si="81"/>
        <v>165</v>
      </c>
      <c r="BF49" s="32">
        <f t="shared" si="81"/>
        <v>67</v>
      </c>
      <c r="BG49" s="33">
        <f t="shared" si="98"/>
        <v>10294</v>
      </c>
      <c r="BH49" s="62">
        <f t="shared" si="99"/>
        <v>0.9624052846318244</v>
      </c>
      <c r="BI49" s="63">
        <f t="shared" si="100"/>
        <v>0.25646007382941521</v>
      </c>
      <c r="BJ49" s="64">
        <f t="shared" si="101"/>
        <v>1.6028754614338451E-2</v>
      </c>
      <c r="BK49" s="43"/>
      <c r="BL49" s="43"/>
      <c r="BM49" s="43"/>
      <c r="BN49" s="43"/>
      <c r="BO49" s="43"/>
      <c r="BP49" s="43"/>
      <c r="BQ49" s="44"/>
      <c r="BR49" s="45"/>
      <c r="BS49" s="45"/>
      <c r="BT49" s="45"/>
      <c r="BU49" s="39"/>
      <c r="BV49" s="46"/>
      <c r="BW49" s="47"/>
      <c r="BX49" s="47"/>
      <c r="BY49" s="47"/>
    </row>
    <row r="50" spans="1:77" s="49" customFormat="1" ht="21.95" customHeight="1" thickBot="1" x14ac:dyDescent="0.3">
      <c r="A50" s="50">
        <v>6</v>
      </c>
      <c r="B50" s="51" t="s">
        <v>82</v>
      </c>
      <c r="C50" s="52">
        <v>21668</v>
      </c>
      <c r="D50" s="53">
        <v>13770</v>
      </c>
      <c r="E50" s="53">
        <v>6358</v>
      </c>
      <c r="F50" s="53">
        <v>137</v>
      </c>
      <c r="G50" s="53">
        <v>452</v>
      </c>
      <c r="H50" s="53">
        <v>507</v>
      </c>
      <c r="I50" s="53">
        <v>406</v>
      </c>
      <c r="J50" s="53">
        <f>C50-K50</f>
        <v>38</v>
      </c>
      <c r="K50" s="54">
        <f t="shared" si="102"/>
        <v>21630</v>
      </c>
      <c r="L50" s="31">
        <f t="shared" si="103"/>
        <v>0.92892745061842352</v>
      </c>
      <c r="M50" s="31">
        <f t="shared" si="83"/>
        <v>0.63549935388591472</v>
      </c>
      <c r="N50" s="31">
        <f t="shared" si="84"/>
        <v>2.3398560088609931E-2</v>
      </c>
      <c r="O50" s="55">
        <v>25110</v>
      </c>
      <c r="P50" s="53">
        <v>0</v>
      </c>
      <c r="Q50" s="53">
        <v>23708</v>
      </c>
      <c r="R50" s="53">
        <v>35</v>
      </c>
      <c r="S50" s="53">
        <v>351</v>
      </c>
      <c r="T50" s="53">
        <v>675</v>
      </c>
      <c r="U50" s="53">
        <v>276</v>
      </c>
      <c r="V50" s="32">
        <f t="shared" si="85"/>
        <v>65</v>
      </c>
      <c r="W50" s="33">
        <f t="shared" si="104"/>
        <v>25045</v>
      </c>
      <c r="X50" s="56">
        <f t="shared" si="87"/>
        <v>0.94416567104739146</v>
      </c>
      <c r="Y50" s="56">
        <f t="shared" si="88"/>
        <v>0</v>
      </c>
      <c r="Z50" s="56">
        <f t="shared" si="89"/>
        <v>2.6881720430107527E-2</v>
      </c>
      <c r="AA50" s="57">
        <v>9755</v>
      </c>
      <c r="AB50" s="57">
        <v>0</v>
      </c>
      <c r="AC50" s="57">
        <v>9231</v>
      </c>
      <c r="AD50" s="57">
        <v>1</v>
      </c>
      <c r="AE50" s="52">
        <v>102</v>
      </c>
      <c r="AF50" s="57">
        <v>209</v>
      </c>
      <c r="AG50" s="57">
        <v>168</v>
      </c>
      <c r="AH50" s="57">
        <f>AA50-AI50</f>
        <v>44</v>
      </c>
      <c r="AI50" s="54">
        <f t="shared" si="90"/>
        <v>9711</v>
      </c>
      <c r="AJ50" s="58">
        <f t="shared" si="91"/>
        <v>0.94628395694515632</v>
      </c>
      <c r="AK50" s="58">
        <f t="shared" si="92"/>
        <v>0</v>
      </c>
      <c r="AL50" s="58">
        <f t="shared" si="93"/>
        <v>2.142491030240902E-2</v>
      </c>
      <c r="AM50" s="55">
        <v>949</v>
      </c>
      <c r="AN50" s="53">
        <v>202</v>
      </c>
      <c r="AO50" s="53">
        <v>639</v>
      </c>
      <c r="AP50" s="53">
        <v>8</v>
      </c>
      <c r="AQ50" s="53">
        <v>22</v>
      </c>
      <c r="AR50" s="53">
        <v>33</v>
      </c>
      <c r="AS50" s="53">
        <v>37</v>
      </c>
      <c r="AT50" s="53">
        <f>AM50-AU50</f>
        <v>8</v>
      </c>
      <c r="AU50" s="54">
        <f t="shared" si="94"/>
        <v>941</v>
      </c>
      <c r="AV50" s="59">
        <f t="shared" si="95"/>
        <v>0.88619599578503683</v>
      </c>
      <c r="AW50" s="60">
        <f t="shared" si="96"/>
        <v>0.21285563751317177</v>
      </c>
      <c r="AX50" s="61">
        <f t="shared" si="97"/>
        <v>3.4773445732349841E-2</v>
      </c>
      <c r="AY50" s="39"/>
      <c r="AZ50" s="32">
        <f t="shared" si="81"/>
        <v>56533</v>
      </c>
      <c r="BA50" s="32">
        <f t="shared" si="81"/>
        <v>13770</v>
      </c>
      <c r="BB50" s="32">
        <f t="shared" si="81"/>
        <v>39297</v>
      </c>
      <c r="BC50" s="32">
        <f t="shared" si="81"/>
        <v>173</v>
      </c>
      <c r="BD50" s="32">
        <f t="shared" si="81"/>
        <v>905</v>
      </c>
      <c r="BE50" s="32">
        <f t="shared" si="81"/>
        <v>1391</v>
      </c>
      <c r="BF50" s="32">
        <f t="shared" si="81"/>
        <v>850</v>
      </c>
      <c r="BG50" s="33">
        <f t="shared" si="98"/>
        <v>56386</v>
      </c>
      <c r="BH50" s="62">
        <f t="shared" si="99"/>
        <v>0.93869067624219482</v>
      </c>
      <c r="BI50" s="63">
        <f t="shared" si="100"/>
        <v>0.24357454937823925</v>
      </c>
      <c r="BJ50" s="64">
        <f t="shared" si="101"/>
        <v>2.4605097907416908E-2</v>
      </c>
      <c r="BK50" s="43"/>
      <c r="BL50" s="43"/>
      <c r="BM50" s="43"/>
      <c r="BN50" s="43"/>
      <c r="BO50" s="43"/>
      <c r="BP50" s="43"/>
      <c r="BQ50" s="44"/>
      <c r="BR50" s="45"/>
      <c r="BS50" s="45"/>
      <c r="BT50" s="45"/>
      <c r="BU50" s="39"/>
      <c r="BV50" s="46"/>
      <c r="BW50" s="47"/>
      <c r="BX50" s="47"/>
      <c r="BY50" s="47"/>
    </row>
    <row r="51" spans="1:77" s="49" customFormat="1" ht="21.95" customHeight="1" thickBot="1" x14ac:dyDescent="0.3">
      <c r="A51" s="50">
        <v>7</v>
      </c>
      <c r="B51" s="51" t="s">
        <v>77</v>
      </c>
      <c r="C51" s="107">
        <v>7502</v>
      </c>
      <c r="D51" s="108">
        <v>4216</v>
      </c>
      <c r="E51" s="108">
        <v>2070</v>
      </c>
      <c r="F51" s="108">
        <v>113</v>
      </c>
      <c r="G51" s="108">
        <v>251</v>
      </c>
      <c r="H51" s="240">
        <v>459</v>
      </c>
      <c r="I51" s="242">
        <v>182</v>
      </c>
      <c r="J51" s="242">
        <v>211</v>
      </c>
      <c r="K51" s="241">
        <f t="shared" si="102"/>
        <v>7291</v>
      </c>
      <c r="L51" s="31">
        <f t="shared" si="103"/>
        <v>0.83790989069581445</v>
      </c>
      <c r="M51" s="31">
        <f t="shared" si="83"/>
        <v>0.56198347107438018</v>
      </c>
      <c r="N51" s="31">
        <f>G51/(C51)</f>
        <v>3.3457744601439618E-2</v>
      </c>
      <c r="O51" s="109">
        <v>7236</v>
      </c>
      <c r="P51" s="53">
        <v>0</v>
      </c>
      <c r="Q51" s="108">
        <v>6523</v>
      </c>
      <c r="R51" s="108">
        <v>11</v>
      </c>
      <c r="S51" s="108">
        <v>152</v>
      </c>
      <c r="T51" s="108">
        <v>432</v>
      </c>
      <c r="U51" s="108">
        <v>114</v>
      </c>
      <c r="V51" s="32">
        <f t="shared" si="85"/>
        <v>4</v>
      </c>
      <c r="W51" s="33">
        <f t="shared" si="104"/>
        <v>7232</v>
      </c>
      <c r="X51" s="56">
        <f>(P51+Q51)/(O51)</f>
        <v>0.90146489773355443</v>
      </c>
      <c r="Y51" s="56">
        <f t="shared" si="88"/>
        <v>0</v>
      </c>
      <c r="Z51" s="56">
        <f t="shared" si="89"/>
        <v>5.9701492537313432E-2</v>
      </c>
      <c r="AA51" s="110">
        <v>2889</v>
      </c>
      <c r="AB51" s="110">
        <v>0</v>
      </c>
      <c r="AC51" s="110">
        <v>2648</v>
      </c>
      <c r="AD51" s="110">
        <v>4</v>
      </c>
      <c r="AE51" s="107">
        <v>63</v>
      </c>
      <c r="AF51" s="110">
        <v>132</v>
      </c>
      <c r="AG51" s="110">
        <v>41</v>
      </c>
      <c r="AH51" s="110">
        <v>1</v>
      </c>
      <c r="AI51" s="54">
        <f t="shared" si="90"/>
        <v>2888</v>
      </c>
      <c r="AJ51" s="58">
        <f t="shared" si="91"/>
        <v>0.91658013153340256</v>
      </c>
      <c r="AK51" s="58">
        <f t="shared" si="92"/>
        <v>0</v>
      </c>
      <c r="AL51" s="58">
        <f t="shared" si="93"/>
        <v>4.569055036344756E-2</v>
      </c>
      <c r="AM51" s="109">
        <v>1522</v>
      </c>
      <c r="AN51" s="108">
        <v>353</v>
      </c>
      <c r="AO51" s="108">
        <v>787</v>
      </c>
      <c r="AP51" s="108">
        <v>14</v>
      </c>
      <c r="AQ51" s="108">
        <v>63</v>
      </c>
      <c r="AR51" s="108">
        <v>182</v>
      </c>
      <c r="AS51" s="108">
        <v>55</v>
      </c>
      <c r="AT51" s="108">
        <v>68</v>
      </c>
      <c r="AU51" s="54">
        <f t="shared" si="94"/>
        <v>1454</v>
      </c>
      <c r="AV51" s="59">
        <f t="shared" si="95"/>
        <v>0.74901445466491456</v>
      </c>
      <c r="AW51" s="60">
        <f t="shared" si="96"/>
        <v>0.23193166885676741</v>
      </c>
      <c r="AX51" s="61">
        <f t="shared" si="97"/>
        <v>0.11957950065703023</v>
      </c>
      <c r="AY51" s="39"/>
      <c r="AZ51" s="32">
        <f t="shared" si="81"/>
        <v>17627</v>
      </c>
      <c r="BA51" s="32">
        <f t="shared" si="81"/>
        <v>4216</v>
      </c>
      <c r="BB51" s="32">
        <f t="shared" si="81"/>
        <v>11241</v>
      </c>
      <c r="BC51" s="111">
        <f t="shared" si="81"/>
        <v>128</v>
      </c>
      <c r="BD51" s="32">
        <f t="shared" si="81"/>
        <v>466</v>
      </c>
      <c r="BE51" s="32">
        <f t="shared" si="81"/>
        <v>1023</v>
      </c>
      <c r="BF51" s="32">
        <f t="shared" si="81"/>
        <v>337</v>
      </c>
      <c r="BG51" s="33">
        <f t="shared" si="98"/>
        <v>17411</v>
      </c>
      <c r="BH51" s="62">
        <f t="shared" si="99"/>
        <v>0.87689340216712997</v>
      </c>
      <c r="BI51" s="63">
        <f t="shared" si="100"/>
        <v>0.23917853293243319</v>
      </c>
      <c r="BJ51" s="64">
        <f t="shared" si="101"/>
        <v>5.8035967549781582E-2</v>
      </c>
      <c r="BK51" s="43"/>
      <c r="BL51" s="43"/>
      <c r="BM51" s="43"/>
      <c r="BN51" s="43"/>
      <c r="BO51" s="43"/>
      <c r="BP51" s="43"/>
      <c r="BQ51" s="44"/>
      <c r="BR51" s="45"/>
      <c r="BS51" s="45"/>
      <c r="BT51" s="45"/>
      <c r="BU51" s="39"/>
      <c r="BV51" s="46"/>
      <c r="BW51" s="47"/>
      <c r="BX51" s="47"/>
      <c r="BY51" s="47"/>
    </row>
    <row r="52" spans="1:77" s="49" customFormat="1" ht="21.95" customHeight="1" thickBot="1" x14ac:dyDescent="0.3">
      <c r="A52" s="69">
        <v>8</v>
      </c>
      <c r="B52" s="70" t="s">
        <v>83</v>
      </c>
      <c r="C52" s="71">
        <v>104</v>
      </c>
      <c r="D52" s="72">
        <v>13</v>
      </c>
      <c r="E52" s="72">
        <v>78</v>
      </c>
      <c r="F52" s="72">
        <v>0</v>
      </c>
      <c r="G52" s="72">
        <v>4</v>
      </c>
      <c r="H52" s="72">
        <v>4</v>
      </c>
      <c r="I52" s="72">
        <v>5</v>
      </c>
      <c r="J52" s="72"/>
      <c r="K52" s="73">
        <f t="shared" si="102"/>
        <v>104</v>
      </c>
      <c r="L52" s="31">
        <f t="shared" si="103"/>
        <v>0.875</v>
      </c>
      <c r="M52" s="31">
        <f t="shared" si="83"/>
        <v>0.125</v>
      </c>
      <c r="N52" s="31">
        <f t="shared" si="84"/>
        <v>3.8461538461538464E-2</v>
      </c>
      <c r="O52" s="72">
        <v>105</v>
      </c>
      <c r="P52" s="72">
        <v>1</v>
      </c>
      <c r="Q52" s="72">
        <v>77</v>
      </c>
      <c r="R52" s="72">
        <v>0</v>
      </c>
      <c r="S52" s="72">
        <v>10</v>
      </c>
      <c r="T52" s="72">
        <v>12</v>
      </c>
      <c r="U52" s="72">
        <v>5</v>
      </c>
      <c r="V52" s="32">
        <f t="shared" si="85"/>
        <v>0</v>
      </c>
      <c r="W52" s="33">
        <f t="shared" si="104"/>
        <v>105</v>
      </c>
      <c r="X52" s="75">
        <f t="shared" si="87"/>
        <v>0.74285714285714288</v>
      </c>
      <c r="Y52" s="75">
        <f t="shared" si="88"/>
        <v>9.5238095238095247E-3</v>
      </c>
      <c r="Z52" s="75">
        <f t="shared" si="89"/>
        <v>0.11428571428571428</v>
      </c>
      <c r="AA52" s="76">
        <v>190</v>
      </c>
      <c r="AB52" s="76">
        <v>1</v>
      </c>
      <c r="AC52" s="76">
        <v>136</v>
      </c>
      <c r="AD52" s="76">
        <v>0</v>
      </c>
      <c r="AE52" s="71">
        <v>11</v>
      </c>
      <c r="AF52" s="76">
        <v>31</v>
      </c>
      <c r="AG52" s="76">
        <v>11</v>
      </c>
      <c r="AH52" s="76">
        <v>0</v>
      </c>
      <c r="AI52" s="73">
        <f t="shared" si="90"/>
        <v>190</v>
      </c>
      <c r="AJ52" s="77">
        <f t="shared" si="91"/>
        <v>0.72105263157894739</v>
      </c>
      <c r="AK52" s="77">
        <f t="shared" si="92"/>
        <v>5.263157894736842E-3</v>
      </c>
      <c r="AL52" s="77">
        <f t="shared" si="93"/>
        <v>0.16315789473684211</v>
      </c>
      <c r="AM52" s="74">
        <v>2</v>
      </c>
      <c r="AN52" s="72">
        <v>0</v>
      </c>
      <c r="AO52" s="72">
        <v>2</v>
      </c>
      <c r="AP52" s="72">
        <v>0</v>
      </c>
      <c r="AQ52" s="72">
        <v>0</v>
      </c>
      <c r="AR52" s="72">
        <v>0</v>
      </c>
      <c r="AS52" s="72">
        <v>0</v>
      </c>
      <c r="AT52" s="72"/>
      <c r="AU52" s="73">
        <f t="shared" si="94"/>
        <v>2</v>
      </c>
      <c r="AV52" s="78">
        <f t="shared" si="95"/>
        <v>1</v>
      </c>
      <c r="AW52" s="79">
        <f t="shared" si="96"/>
        <v>0</v>
      </c>
      <c r="AX52" s="80">
        <f t="shared" si="97"/>
        <v>0</v>
      </c>
      <c r="AY52" s="39"/>
      <c r="AZ52" s="32">
        <f t="shared" si="81"/>
        <v>399</v>
      </c>
      <c r="BA52" s="32">
        <f t="shared" si="81"/>
        <v>15</v>
      </c>
      <c r="BB52" s="32">
        <f t="shared" si="81"/>
        <v>291</v>
      </c>
      <c r="BC52" s="32">
        <f t="shared" si="81"/>
        <v>0</v>
      </c>
      <c r="BD52" s="32">
        <f t="shared" si="81"/>
        <v>25</v>
      </c>
      <c r="BE52" s="32">
        <f t="shared" si="81"/>
        <v>47</v>
      </c>
      <c r="BF52" s="32">
        <f t="shared" si="81"/>
        <v>21</v>
      </c>
      <c r="BG52" s="33">
        <f t="shared" si="98"/>
        <v>399</v>
      </c>
      <c r="BH52" s="81">
        <f t="shared" si="99"/>
        <v>0.76691729323308266</v>
      </c>
      <c r="BI52" s="82">
        <f t="shared" si="100"/>
        <v>3.7593984962406013E-2</v>
      </c>
      <c r="BJ52" s="83">
        <f t="shared" si="101"/>
        <v>0.11779448621553884</v>
      </c>
      <c r="BK52" s="43" t="s">
        <v>131</v>
      </c>
      <c r="BL52" s="43" t="s">
        <v>132</v>
      </c>
      <c r="BM52" s="43"/>
      <c r="BN52" s="43"/>
      <c r="BO52" s="43"/>
      <c r="BP52" s="43"/>
      <c r="BQ52" s="44"/>
      <c r="BR52" s="45"/>
      <c r="BS52" s="45"/>
      <c r="BT52" s="45"/>
      <c r="BU52" s="39"/>
      <c r="BV52" s="46"/>
      <c r="BW52" s="47"/>
      <c r="BX52" s="47"/>
      <c r="BY52" s="47"/>
    </row>
    <row r="53" spans="1:77" s="95" customFormat="1" ht="21.95" customHeight="1" thickBot="1" x14ac:dyDescent="0.3">
      <c r="A53" s="424" t="s">
        <v>86</v>
      </c>
      <c r="B53" s="424"/>
      <c r="C53" s="84">
        <f>SUM(C45:C52)</f>
        <v>34233</v>
      </c>
      <c r="D53" s="84">
        <f t="shared" ref="D53:I53" si="105">SUM(D45:D52)</f>
        <v>21888</v>
      </c>
      <c r="E53" s="84">
        <f t="shared" si="105"/>
        <v>9083</v>
      </c>
      <c r="F53" s="84">
        <f t="shared" si="105"/>
        <v>313</v>
      </c>
      <c r="G53" s="84">
        <f t="shared" si="105"/>
        <v>842</v>
      </c>
      <c r="H53" s="84">
        <f t="shared" si="105"/>
        <v>1141</v>
      </c>
      <c r="I53" s="84">
        <f t="shared" si="105"/>
        <v>716</v>
      </c>
      <c r="J53" s="84">
        <f>SUM(J45:J52)</f>
        <v>250</v>
      </c>
      <c r="K53" s="84">
        <f>SUM(K45:K52)</f>
        <v>33982</v>
      </c>
      <c r="L53" s="31">
        <f>(D53+E53)/(C53)</f>
        <v>0.90471182776852743</v>
      </c>
      <c r="M53" s="31">
        <f>D53/(C53)</f>
        <v>0.63938305144159147</v>
      </c>
      <c r="N53" s="31">
        <f>H53/(C53)</f>
        <v>3.333041217538632E-2</v>
      </c>
      <c r="O53" s="228">
        <f>SUM(O45:O52)</f>
        <v>37937</v>
      </c>
      <c r="P53" s="251">
        <f t="shared" ref="P53:U53" si="106">SUM(P45:P52)</f>
        <v>2</v>
      </c>
      <c r="Q53" s="251">
        <f t="shared" si="106"/>
        <v>35510</v>
      </c>
      <c r="R53" s="251">
        <f t="shared" si="106"/>
        <v>49</v>
      </c>
      <c r="S53" s="251">
        <f t="shared" si="106"/>
        <v>599</v>
      </c>
      <c r="T53" s="251">
        <f t="shared" si="106"/>
        <v>1267</v>
      </c>
      <c r="U53" s="251">
        <f t="shared" si="106"/>
        <v>440</v>
      </c>
      <c r="V53" s="32">
        <f>O53-W53</f>
        <v>70</v>
      </c>
      <c r="W53" s="33">
        <f t="shared" si="104"/>
        <v>37867</v>
      </c>
      <c r="X53" s="85">
        <f>(P53+Q53)/(O53)</f>
        <v>0.9360782349685004</v>
      </c>
      <c r="Y53" s="85">
        <f>P53/(O53)</f>
        <v>5.2718981469278014E-5</v>
      </c>
      <c r="Z53" s="85">
        <f>T53/(O53)</f>
        <v>3.3397474760787624E-2</v>
      </c>
      <c r="AA53" s="228">
        <f>SUM(AA45:AA52)</f>
        <v>18075</v>
      </c>
      <c r="AB53" s="246">
        <f t="shared" ref="AB53:AG53" si="107">SUM(AB45:AB52)</f>
        <v>1</v>
      </c>
      <c r="AC53" s="246">
        <f t="shared" si="107"/>
        <v>17081</v>
      </c>
      <c r="AD53" s="246">
        <f t="shared" si="107"/>
        <v>12</v>
      </c>
      <c r="AE53" s="246">
        <f t="shared" si="107"/>
        <v>224</v>
      </c>
      <c r="AF53" s="246">
        <f t="shared" si="107"/>
        <v>464</v>
      </c>
      <c r="AG53" s="246">
        <f t="shared" si="107"/>
        <v>248</v>
      </c>
      <c r="AH53" s="228">
        <f>SUM(AH45:AH52)</f>
        <v>47</v>
      </c>
      <c r="AI53" s="228">
        <f>SUM(AB53:AG53)</f>
        <v>18030</v>
      </c>
      <c r="AJ53" s="86">
        <f>(AB53+AC53)/(AA53)</f>
        <v>0.94506224066390043</v>
      </c>
      <c r="AK53" s="86">
        <f>AB53/(AA53)</f>
        <v>5.532503457814661E-5</v>
      </c>
      <c r="AL53" s="86">
        <f>AF53/(AA53)</f>
        <v>2.5670816044260029E-2</v>
      </c>
      <c r="AM53" s="228">
        <f>SUM(AM45:AM52)</f>
        <v>2668</v>
      </c>
      <c r="AN53" s="228">
        <f t="shared" ref="AN53:AS53" si="108">SUM(AN45:AN52)</f>
        <v>624</v>
      </c>
      <c r="AO53" s="228">
        <f t="shared" si="108"/>
        <v>1516</v>
      </c>
      <c r="AP53" s="228">
        <f t="shared" si="108"/>
        <v>26</v>
      </c>
      <c r="AQ53" s="228">
        <f t="shared" si="108"/>
        <v>92</v>
      </c>
      <c r="AR53" s="228">
        <f>SUM(AR45:AR52)</f>
        <v>229</v>
      </c>
      <c r="AS53" s="228">
        <f t="shared" si="108"/>
        <v>105</v>
      </c>
      <c r="AT53" s="228"/>
      <c r="AU53" s="228">
        <f>SUM(AN53:AS53)</f>
        <v>2592</v>
      </c>
      <c r="AV53" s="87">
        <f>(AN53+AO53)/(AM53)</f>
        <v>0.80209895052473767</v>
      </c>
      <c r="AW53" s="88">
        <f>AN53/(AM53)</f>
        <v>0.23388305847076463</v>
      </c>
      <c r="AX53" s="89">
        <f>AR53/(AM53)</f>
        <v>8.5832083958020985E-2</v>
      </c>
      <c r="AY53" s="90"/>
      <c r="AZ53" s="228">
        <f>SUM(AZ45:AZ52)</f>
        <v>90245</v>
      </c>
      <c r="BA53" s="228">
        <f t="shared" ref="BA53:BF53" si="109">SUM(BA45:BA52)</f>
        <v>21891</v>
      </c>
      <c r="BB53" s="228">
        <f t="shared" si="109"/>
        <v>61674</v>
      </c>
      <c r="BC53" s="228">
        <f t="shared" si="109"/>
        <v>374</v>
      </c>
      <c r="BD53" s="228">
        <f t="shared" si="109"/>
        <v>1665</v>
      </c>
      <c r="BE53" s="228">
        <f t="shared" si="109"/>
        <v>2872</v>
      </c>
      <c r="BF53" s="228">
        <f t="shared" si="109"/>
        <v>1404</v>
      </c>
      <c r="BG53" s="228">
        <f t="shared" ref="BG53" si="110">SUM(BA53:BF53)</f>
        <v>89880</v>
      </c>
      <c r="BH53" s="91">
        <f>(BA53+BB53)/(AZ53)</f>
        <v>0.92597927863039509</v>
      </c>
      <c r="BI53" s="92">
        <f>BA53/(AZ53)</f>
        <v>0.24257299573383567</v>
      </c>
      <c r="BJ53" s="93">
        <f>BE53/(AZ53)</f>
        <v>3.1824477810405011E-2</v>
      </c>
      <c r="BK53" s="18">
        <f>BB53/AZ53*100</f>
        <v>68.340628289655939</v>
      </c>
      <c r="BL53" s="18">
        <f>BE53/AZ53*100</f>
        <v>3.182447781040501</v>
      </c>
      <c r="BM53" s="18"/>
      <c r="BN53" s="18"/>
      <c r="BO53" s="18"/>
      <c r="BP53" s="18"/>
      <c r="BQ53" s="18"/>
      <c r="BR53" s="94"/>
      <c r="BS53" s="94"/>
      <c r="BT53" s="94"/>
      <c r="BU53" s="448"/>
      <c r="BV53" s="448"/>
      <c r="BW53" s="239"/>
      <c r="BX53" s="239"/>
      <c r="BY53" s="239"/>
    </row>
    <row r="54" spans="1:77" ht="15.75" thickBot="1" x14ac:dyDescent="0.3"/>
    <row r="55" spans="1:77" ht="19.5" thickBot="1" x14ac:dyDescent="0.3">
      <c r="A55" s="463" t="s">
        <v>86</v>
      </c>
      <c r="B55" s="463"/>
      <c r="C55" s="431" t="s">
        <v>87</v>
      </c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2" t="s">
        <v>88</v>
      </c>
      <c r="P55" s="432"/>
      <c r="Q55" s="432"/>
      <c r="R55" s="432"/>
      <c r="S55" s="432"/>
      <c r="T55" s="432"/>
      <c r="U55" s="432"/>
      <c r="V55" s="432"/>
      <c r="W55" s="432"/>
      <c r="X55" s="432"/>
      <c r="Y55" s="432"/>
      <c r="Z55" s="432"/>
      <c r="AA55" s="455" t="s">
        <v>89</v>
      </c>
      <c r="AB55" s="455"/>
      <c r="AC55" s="455"/>
      <c r="AD55" s="455"/>
      <c r="AE55" s="455"/>
      <c r="AF55" s="455"/>
      <c r="AG55" s="455"/>
      <c r="AH55" s="455"/>
      <c r="AI55" s="455"/>
      <c r="AJ55" s="455"/>
      <c r="AK55" s="455"/>
      <c r="AL55" s="455"/>
      <c r="AM55" s="456" t="s">
        <v>90</v>
      </c>
      <c r="AN55" s="456"/>
      <c r="AO55" s="456"/>
      <c r="AP55" s="456"/>
      <c r="AQ55" s="456"/>
      <c r="AR55" s="456"/>
      <c r="AS55" s="456"/>
      <c r="AT55" s="456"/>
      <c r="AU55" s="456"/>
      <c r="AV55" s="456"/>
      <c r="AW55" s="456"/>
      <c r="AX55" s="456"/>
      <c r="AY55" s="10"/>
      <c r="AZ55" s="454" t="s">
        <v>106</v>
      </c>
      <c r="BA55" s="454"/>
      <c r="BB55" s="454"/>
      <c r="BC55" s="454"/>
      <c r="BD55" s="454"/>
      <c r="BE55" s="454"/>
      <c r="BF55" s="454"/>
      <c r="BG55" s="454"/>
      <c r="BH55" s="454"/>
      <c r="BI55" s="454"/>
      <c r="BJ55" s="454"/>
    </row>
    <row r="56" spans="1:77" ht="16.5" customHeight="1" thickBot="1" x14ac:dyDescent="0.3">
      <c r="A56" s="464" t="s">
        <v>111</v>
      </c>
      <c r="B56" s="464"/>
      <c r="C56" s="425" t="s">
        <v>92</v>
      </c>
      <c r="D56" s="426" t="s">
        <v>93</v>
      </c>
      <c r="E56" s="426"/>
      <c r="F56" s="426"/>
      <c r="G56" s="426"/>
      <c r="H56" s="426"/>
      <c r="I56" s="426"/>
      <c r="J56" s="426"/>
      <c r="K56" s="426"/>
      <c r="L56" s="425" t="s">
        <v>94</v>
      </c>
      <c r="M56" s="425" t="s">
        <v>95</v>
      </c>
      <c r="N56" s="427" t="s">
        <v>96</v>
      </c>
      <c r="O56" s="428" t="s">
        <v>92</v>
      </c>
      <c r="P56" s="429" t="s">
        <v>93</v>
      </c>
      <c r="Q56" s="429"/>
      <c r="R56" s="429"/>
      <c r="S56" s="429"/>
      <c r="T56" s="429"/>
      <c r="U56" s="429"/>
      <c r="V56" s="429"/>
      <c r="W56" s="429"/>
      <c r="X56" s="428" t="s">
        <v>94</v>
      </c>
      <c r="Y56" s="428" t="s">
        <v>95</v>
      </c>
      <c r="Z56" s="444" t="s">
        <v>96</v>
      </c>
      <c r="AA56" s="445" t="s">
        <v>92</v>
      </c>
      <c r="AB56" s="446" t="s">
        <v>97</v>
      </c>
      <c r="AC56" s="446"/>
      <c r="AD56" s="446"/>
      <c r="AE56" s="446"/>
      <c r="AF56" s="446"/>
      <c r="AG56" s="446"/>
      <c r="AH56" s="446"/>
      <c r="AI56" s="446"/>
      <c r="AJ56" s="445" t="s">
        <v>94</v>
      </c>
      <c r="AK56" s="445" t="s">
        <v>95</v>
      </c>
      <c r="AL56" s="453" t="s">
        <v>96</v>
      </c>
      <c r="AM56" s="442" t="s">
        <v>92</v>
      </c>
      <c r="AN56" s="441" t="s">
        <v>93</v>
      </c>
      <c r="AO56" s="441"/>
      <c r="AP56" s="441"/>
      <c r="AQ56" s="441"/>
      <c r="AR56" s="441"/>
      <c r="AS56" s="441"/>
      <c r="AT56" s="441"/>
      <c r="AU56" s="441"/>
      <c r="AV56" s="442" t="s">
        <v>94</v>
      </c>
      <c r="AW56" s="442" t="s">
        <v>95</v>
      </c>
      <c r="AX56" s="443" t="s">
        <v>96</v>
      </c>
      <c r="AY56" s="10"/>
      <c r="AZ56" s="449" t="s">
        <v>92</v>
      </c>
      <c r="BA56" s="450" t="s">
        <v>93</v>
      </c>
      <c r="BB56" s="450"/>
      <c r="BC56" s="450"/>
      <c r="BD56" s="450"/>
      <c r="BE56" s="450"/>
      <c r="BF56" s="450"/>
      <c r="BG56" s="450"/>
      <c r="BH56" s="449" t="s">
        <v>94</v>
      </c>
      <c r="BI56" s="449" t="s">
        <v>95</v>
      </c>
      <c r="BJ56" s="451" t="s">
        <v>96</v>
      </c>
    </row>
    <row r="57" spans="1:77" ht="51.75" thickBot="1" x14ac:dyDescent="0.3">
      <c r="A57" s="228" t="s">
        <v>98</v>
      </c>
      <c r="B57" s="228" t="s">
        <v>99</v>
      </c>
      <c r="C57" s="462"/>
      <c r="D57" s="237" t="s">
        <v>100</v>
      </c>
      <c r="E57" s="237" t="s">
        <v>101</v>
      </c>
      <c r="F57" s="237" t="s">
        <v>102</v>
      </c>
      <c r="G57" s="14" t="s">
        <v>103</v>
      </c>
      <c r="H57" s="237" t="s">
        <v>70</v>
      </c>
      <c r="I57" s="237" t="s">
        <v>104</v>
      </c>
      <c r="J57" s="238" t="s">
        <v>127</v>
      </c>
      <c r="K57" s="238" t="s">
        <v>34</v>
      </c>
      <c r="L57" s="425"/>
      <c r="M57" s="425"/>
      <c r="N57" s="427"/>
      <c r="O57" s="460"/>
      <c r="P57" s="235" t="s">
        <v>100</v>
      </c>
      <c r="Q57" s="235" t="s">
        <v>101</v>
      </c>
      <c r="R57" s="235" t="s">
        <v>102</v>
      </c>
      <c r="S57" s="112" t="s">
        <v>103</v>
      </c>
      <c r="T57" s="235" t="s">
        <v>70</v>
      </c>
      <c r="U57" s="235" t="s">
        <v>104</v>
      </c>
      <c r="V57" s="235"/>
      <c r="W57" s="234" t="s">
        <v>34</v>
      </c>
      <c r="X57" s="428"/>
      <c r="Y57" s="428"/>
      <c r="Z57" s="444"/>
      <c r="AA57" s="461"/>
      <c r="AB57" s="236" t="s">
        <v>100</v>
      </c>
      <c r="AC57" s="236" t="s">
        <v>101</v>
      </c>
      <c r="AD57" s="236" t="s">
        <v>102</v>
      </c>
      <c r="AE57" s="113" t="s">
        <v>103</v>
      </c>
      <c r="AF57" s="236" t="s">
        <v>70</v>
      </c>
      <c r="AG57" s="236" t="s">
        <v>104</v>
      </c>
      <c r="AH57" s="236"/>
      <c r="AI57" s="236" t="s">
        <v>34</v>
      </c>
      <c r="AJ57" s="445"/>
      <c r="AK57" s="445"/>
      <c r="AL57" s="453"/>
      <c r="AM57" s="459"/>
      <c r="AN57" s="233" t="s">
        <v>100</v>
      </c>
      <c r="AO57" s="233" t="s">
        <v>101</v>
      </c>
      <c r="AP57" s="233" t="s">
        <v>102</v>
      </c>
      <c r="AQ57" s="114" t="s">
        <v>103</v>
      </c>
      <c r="AR57" s="233" t="s">
        <v>70</v>
      </c>
      <c r="AS57" s="233" t="s">
        <v>104</v>
      </c>
      <c r="AT57" s="233"/>
      <c r="AU57" s="233" t="s">
        <v>34</v>
      </c>
      <c r="AV57" s="442"/>
      <c r="AW57" s="442"/>
      <c r="AX57" s="443"/>
      <c r="AY57" s="20"/>
      <c r="AZ57" s="458"/>
      <c r="BA57" s="231" t="s">
        <v>100</v>
      </c>
      <c r="BB57" s="231" t="s">
        <v>101</v>
      </c>
      <c r="BC57" s="231" t="s">
        <v>102</v>
      </c>
      <c r="BD57" s="115" t="s">
        <v>103</v>
      </c>
      <c r="BE57" s="231" t="s">
        <v>70</v>
      </c>
      <c r="BF57" s="231" t="s">
        <v>104</v>
      </c>
      <c r="BG57" s="231" t="s">
        <v>34</v>
      </c>
      <c r="BH57" s="449"/>
      <c r="BI57" s="449"/>
      <c r="BJ57" s="451"/>
    </row>
    <row r="58" spans="1:77" ht="16.5" thickBot="1" x14ac:dyDescent="0.3">
      <c r="A58" s="26">
        <v>1</v>
      </c>
      <c r="B58" s="116" t="s">
        <v>105</v>
      </c>
      <c r="C58" s="117">
        <f>C4+C18+C32+C45</f>
        <v>2024</v>
      </c>
      <c r="D58" s="117">
        <f t="shared" ref="C58:I65" si="111">D4+D18+D32+D45</f>
        <v>1759</v>
      </c>
      <c r="E58" s="117">
        <f t="shared" si="111"/>
        <v>115</v>
      </c>
      <c r="F58" s="117">
        <f t="shared" si="111"/>
        <v>13</v>
      </c>
      <c r="G58" s="117">
        <f t="shared" si="111"/>
        <v>90</v>
      </c>
      <c r="H58" s="117">
        <f t="shared" si="111"/>
        <v>16</v>
      </c>
      <c r="I58" s="117">
        <f>I4+I18+I32+I45</f>
        <v>27</v>
      </c>
      <c r="J58" s="117">
        <f>J4+J18+J32+J45</f>
        <v>3</v>
      </c>
      <c r="K58" s="118">
        <f>SUM(D58:I58)</f>
        <v>2020</v>
      </c>
      <c r="L58" s="119">
        <f>(D58+E58)/(C58)</f>
        <v>0.92588932806324109</v>
      </c>
      <c r="M58" s="31">
        <f>D58/(C58)</f>
        <v>0.86907114624505932</v>
      </c>
      <c r="N58" s="31">
        <f>H58/(C58)</f>
        <v>7.9051383399209481E-3</v>
      </c>
      <c r="O58" s="120">
        <f>O4+O18+O32+O45</f>
        <v>2048</v>
      </c>
      <c r="P58" s="120">
        <f t="shared" ref="P58:W58" si="112">P4+P18+P32+P45</f>
        <v>0</v>
      </c>
      <c r="Q58" s="120">
        <f t="shared" si="112"/>
        <v>1929</v>
      </c>
      <c r="R58" s="120">
        <f t="shared" si="112"/>
        <v>1</v>
      </c>
      <c r="S58" s="120">
        <f t="shared" si="112"/>
        <v>85</v>
      </c>
      <c r="T58" s="120">
        <f t="shared" si="112"/>
        <v>9</v>
      </c>
      <c r="U58" s="120">
        <f t="shared" si="112"/>
        <v>24</v>
      </c>
      <c r="V58" s="120"/>
      <c r="W58" s="121">
        <f t="shared" si="112"/>
        <v>2048</v>
      </c>
      <c r="X58" s="34">
        <f>(P58+Q58)/(O58)</f>
        <v>0.94189453125</v>
      </c>
      <c r="Y58" s="34">
        <f>P58/(O58)</f>
        <v>0</v>
      </c>
      <c r="Z58" s="34">
        <f>T58/(O58)</f>
        <v>4.39453125E-3</v>
      </c>
      <c r="AA58" s="121">
        <f>AA4+AA18+AA32+AA45</f>
        <v>1471</v>
      </c>
      <c r="AB58" s="120">
        <f t="shared" ref="AB58:AG65" si="113">AB4+AB18+AB32+AB45</f>
        <v>0</v>
      </c>
      <c r="AC58" s="120">
        <f t="shared" si="113"/>
        <v>1351</v>
      </c>
      <c r="AD58" s="120">
        <f t="shared" si="113"/>
        <v>6</v>
      </c>
      <c r="AE58" s="120">
        <f t="shared" si="113"/>
        <v>81</v>
      </c>
      <c r="AF58" s="120">
        <f t="shared" si="113"/>
        <v>10</v>
      </c>
      <c r="AG58" s="120">
        <f t="shared" si="113"/>
        <v>23</v>
      </c>
      <c r="AH58" s="120"/>
      <c r="AI58" s="120">
        <f>SUM(AB58:AG58)</f>
        <v>1471</v>
      </c>
      <c r="AJ58" s="122">
        <f>(AB58+AC58)/(AA58)</f>
        <v>0.91842284160435084</v>
      </c>
      <c r="AK58" s="35">
        <f>AB58/(AA58)</f>
        <v>0</v>
      </c>
      <c r="AL58" s="35">
        <f>AF58/(AA58)</f>
        <v>6.7980965329707682E-3</v>
      </c>
      <c r="AM58" s="123">
        <f>AM4+AM18+AM32+AM45</f>
        <v>90</v>
      </c>
      <c r="AN58" s="123">
        <f t="shared" ref="AN58:AS59" si="114">AN4+AN18+AN32+AN45</f>
        <v>17</v>
      </c>
      <c r="AO58" s="123">
        <f>AO4+AO18+AO32+AO45</f>
        <v>69</v>
      </c>
      <c r="AP58" s="123">
        <f>AP4+AP18+AP32+AP45</f>
        <v>0</v>
      </c>
      <c r="AQ58" s="123">
        <f t="shared" si="114"/>
        <v>2</v>
      </c>
      <c r="AR58" s="123">
        <f t="shared" si="114"/>
        <v>0</v>
      </c>
      <c r="AS58" s="123">
        <f t="shared" si="114"/>
        <v>2</v>
      </c>
      <c r="AT58" s="123"/>
      <c r="AU58" s="123">
        <f>SUM(AN58:AS58)</f>
        <v>90</v>
      </c>
      <c r="AV58" s="124">
        <f>(AN58+AO58)/(AM58)</f>
        <v>0.9555555555555556</v>
      </c>
      <c r="AW58" s="37">
        <f>AN58/(AM58)</f>
        <v>0.18888888888888888</v>
      </c>
      <c r="AX58" s="38">
        <f>AR58/(AM58)</f>
        <v>0</v>
      </c>
      <c r="AY58" s="43"/>
      <c r="AZ58" s="123">
        <f t="shared" ref="AZ58:BF65" si="115">SUM(C58,O58,AA58)</f>
        <v>5543</v>
      </c>
      <c r="BA58" s="123">
        <f t="shared" si="115"/>
        <v>1759</v>
      </c>
      <c r="BB58" s="123">
        <f t="shared" si="115"/>
        <v>3395</v>
      </c>
      <c r="BC58" s="123">
        <f t="shared" si="115"/>
        <v>20</v>
      </c>
      <c r="BD58" s="123">
        <f t="shared" si="115"/>
        <v>256</v>
      </c>
      <c r="BE58" s="123">
        <f t="shared" si="115"/>
        <v>35</v>
      </c>
      <c r="BF58" s="123">
        <f t="shared" si="115"/>
        <v>74</v>
      </c>
      <c r="BG58" s="123">
        <f>SUM(BA58:BF58)</f>
        <v>5539</v>
      </c>
      <c r="BH58" s="125">
        <f>(BA58+BB58)/(AZ58)</f>
        <v>0.929821396355764</v>
      </c>
      <c r="BI58" s="41">
        <f>BA58/(AZ58)</f>
        <v>0.31733718203139094</v>
      </c>
      <c r="BJ58" s="42">
        <f>BE58/(AZ58)</f>
        <v>6.3142702507667332E-3</v>
      </c>
    </row>
    <row r="59" spans="1:77" ht="16.5" thickBot="1" x14ac:dyDescent="0.3">
      <c r="A59" s="50">
        <v>2</v>
      </c>
      <c r="B59" s="126" t="s">
        <v>78</v>
      </c>
      <c r="C59" s="117">
        <f t="shared" si="111"/>
        <v>3992</v>
      </c>
      <c r="D59" s="117">
        <f>D5+D19+D33+D46</f>
        <v>2453</v>
      </c>
      <c r="E59" s="117">
        <f>E5+E19+D33+E46</f>
        <v>1148</v>
      </c>
      <c r="F59" s="117">
        <f>F5+F19+E33+F46</f>
        <v>231</v>
      </c>
      <c r="G59" s="117">
        <f>G5+G19+F33+G46</f>
        <v>113</v>
      </c>
      <c r="H59" s="117">
        <f>H5+H19+G33+H46</f>
        <v>278</v>
      </c>
      <c r="I59" s="117">
        <f>I5+I19+H33+I46</f>
        <v>350</v>
      </c>
      <c r="J59" s="117">
        <f t="shared" ref="J59:J66" si="116">J5+J19+J33+J46</f>
        <v>0</v>
      </c>
      <c r="K59" s="118">
        <f t="shared" ref="K59:K65" si="117">SUM(D59:I59)</f>
        <v>4573</v>
      </c>
      <c r="L59" s="119">
        <f t="shared" ref="L59:L64" si="118">(D59+E59)/(C59)</f>
        <v>0.90205410821643284</v>
      </c>
      <c r="M59" s="31">
        <f t="shared" ref="M59:M65" si="119">D59/(C59)</f>
        <v>0.61447895791583163</v>
      </c>
      <c r="N59" s="31">
        <f t="shared" ref="N59:N65" si="120">H59/(C59)</f>
        <v>6.9639278557114229E-2</v>
      </c>
      <c r="O59" s="120">
        <f t="shared" ref="O59:W66" si="121">O5+O19+O33+O46</f>
        <v>3823</v>
      </c>
      <c r="P59" s="120">
        <f t="shared" si="121"/>
        <v>2</v>
      </c>
      <c r="Q59" s="120">
        <f>Q5+Q19+Q33+Q46</f>
        <v>3258</v>
      </c>
      <c r="R59" s="120">
        <f t="shared" ref="R59:U59" si="122">Q5+R19+R33+R46</f>
        <v>796</v>
      </c>
      <c r="S59" s="120">
        <f t="shared" si="122"/>
        <v>65</v>
      </c>
      <c r="T59" s="120">
        <f t="shared" si="122"/>
        <v>249</v>
      </c>
      <c r="U59" s="120">
        <f t="shared" si="122"/>
        <v>188</v>
      </c>
      <c r="V59" s="120"/>
      <c r="W59" s="121">
        <f>U5+W19+W33+W46</f>
        <v>2959</v>
      </c>
      <c r="X59" s="56">
        <f t="shared" ref="X59:X65" si="123">(P59+Q59)/(O59)</f>
        <v>0.85273345540151713</v>
      </c>
      <c r="Y59" s="56">
        <f t="shared" ref="Y59:Y65" si="124">P59/(O59)</f>
        <v>5.23149359142035E-4</v>
      </c>
      <c r="Z59" s="56">
        <f t="shared" ref="Z59:Z65" si="125">T59/(O59)</f>
        <v>6.5132095213183361E-2</v>
      </c>
      <c r="AA59" s="121">
        <f t="shared" ref="AA59:AA65" si="126">AA5+AA19+AA33+AA46</f>
        <v>2504</v>
      </c>
      <c r="AB59" s="120">
        <f t="shared" si="113"/>
        <v>0</v>
      </c>
      <c r="AC59" s="120">
        <f>AC5+AC19+AC33+AC46</f>
        <v>2251</v>
      </c>
      <c r="AD59" s="120">
        <f>AC5+AD19+AD33+AD46</f>
        <v>549</v>
      </c>
      <c r="AE59" s="120">
        <f>AD5+AE19+AE33+AE46</f>
        <v>32</v>
      </c>
      <c r="AF59" s="120">
        <f>AE5+AF19+AF33+AF46</f>
        <v>134</v>
      </c>
      <c r="AG59" s="120">
        <f>AF5+AG19+AG33+AG46</f>
        <v>83</v>
      </c>
      <c r="AH59" s="120"/>
      <c r="AI59" s="120">
        <f>SUM(AB59:AG59)</f>
        <v>3049</v>
      </c>
      <c r="AJ59" s="127">
        <f t="shared" ref="AJ59:AJ65" si="127">(AB59+AC59)/(AA59)</f>
        <v>0.89896166134185307</v>
      </c>
      <c r="AK59" s="58">
        <f t="shared" ref="AK59:AK65" si="128">AB59/(AA59)</f>
        <v>0</v>
      </c>
      <c r="AL59" s="58">
        <f t="shared" ref="AL59:AL65" si="129">AF59/(AA59)</f>
        <v>5.3514376996805113E-2</v>
      </c>
      <c r="AM59" s="123">
        <f t="shared" ref="AM59:AS65" si="130">AM5+AM19+AM33+AM46</f>
        <v>281</v>
      </c>
      <c r="AN59" s="123">
        <f t="shared" si="114"/>
        <v>66</v>
      </c>
      <c r="AO59" s="123">
        <f>AN5+AO19+AO33+AO46</f>
        <v>89</v>
      </c>
      <c r="AP59" s="123">
        <f>AO5+AP19+AP33+AP46</f>
        <v>29</v>
      </c>
      <c r="AQ59" s="123">
        <f>AP5+AQ19+AQ33+AQ46</f>
        <v>19</v>
      </c>
      <c r="AR59" s="123">
        <f>AQ5+AR19+AR33+AR46</f>
        <v>39</v>
      </c>
      <c r="AS59" s="123">
        <f>AR5+AS19+AS33+AS46</f>
        <v>48</v>
      </c>
      <c r="AT59" s="123"/>
      <c r="AU59" s="123">
        <f t="shared" ref="AU59:AU65" si="131">SUM(AN59:AS59)</f>
        <v>290</v>
      </c>
      <c r="AV59" s="128">
        <f t="shared" ref="AV59:AV65" si="132">(AN59+AO59)/(AM59)</f>
        <v>0.55160142348754448</v>
      </c>
      <c r="AW59" s="60">
        <f t="shared" ref="AW59:AW65" si="133">AN59/(AM59)</f>
        <v>0.23487544483985764</v>
      </c>
      <c r="AX59" s="61">
        <f t="shared" ref="AX59:AX65" si="134">AR59/(AM59)</f>
        <v>0.13879003558718861</v>
      </c>
      <c r="AY59" s="43"/>
      <c r="AZ59" s="123">
        <f t="shared" si="115"/>
        <v>10319</v>
      </c>
      <c r="BA59" s="123">
        <f t="shared" si="115"/>
        <v>2455</v>
      </c>
      <c r="BB59" s="123">
        <f t="shared" si="115"/>
        <v>6657</v>
      </c>
      <c r="BC59" s="123">
        <f t="shared" si="115"/>
        <v>1576</v>
      </c>
      <c r="BD59" s="123">
        <f t="shared" si="115"/>
        <v>210</v>
      </c>
      <c r="BE59" s="123">
        <f t="shared" si="115"/>
        <v>661</v>
      </c>
      <c r="BF59" s="123">
        <f t="shared" si="115"/>
        <v>621</v>
      </c>
      <c r="BG59" s="123">
        <f>SUM(BA59:BF59)</f>
        <v>12180</v>
      </c>
      <c r="BH59" s="125">
        <f t="shared" ref="BH59:BH66" si="135">(BA59+BB59)/(AZ59)</f>
        <v>0.88303130148270181</v>
      </c>
      <c r="BI59" s="41">
        <f t="shared" ref="BI59:BI65" si="136">BA59/(AZ59)</f>
        <v>0.23791065025680783</v>
      </c>
      <c r="BJ59" s="42">
        <f t="shared" ref="BJ59:BJ65" si="137">BE59/(AZ59)</f>
        <v>6.4056594631262717E-2</v>
      </c>
    </row>
    <row r="60" spans="1:77" ht="16.5" thickBot="1" x14ac:dyDescent="0.3">
      <c r="A60" s="50">
        <v>3</v>
      </c>
      <c r="B60" s="126" t="s">
        <v>79</v>
      </c>
      <c r="C60" s="117">
        <f t="shared" si="111"/>
        <v>1268</v>
      </c>
      <c r="D60" s="117">
        <f t="shared" si="111"/>
        <v>1075</v>
      </c>
      <c r="E60" s="117">
        <f>E6+E20+E34+E47</f>
        <v>58</v>
      </c>
      <c r="F60" s="117">
        <f t="shared" si="111"/>
        <v>36</v>
      </c>
      <c r="G60" s="117">
        <f t="shared" si="111"/>
        <v>38</v>
      </c>
      <c r="H60" s="117">
        <f t="shared" si="111"/>
        <v>31</v>
      </c>
      <c r="I60" s="117">
        <f t="shared" si="111"/>
        <v>19</v>
      </c>
      <c r="J60" s="117">
        <f t="shared" si="116"/>
        <v>0</v>
      </c>
      <c r="K60" s="118">
        <f t="shared" si="117"/>
        <v>1257</v>
      </c>
      <c r="L60" s="119">
        <f t="shared" si="118"/>
        <v>0.89353312302839116</v>
      </c>
      <c r="M60" s="31">
        <f t="shared" si="119"/>
        <v>0.84779179810725547</v>
      </c>
      <c r="N60" s="31">
        <f t="shared" si="120"/>
        <v>2.4447949526813881E-2</v>
      </c>
      <c r="O60" s="120">
        <f t="shared" si="121"/>
        <v>1536</v>
      </c>
      <c r="P60" s="120">
        <f t="shared" si="121"/>
        <v>16</v>
      </c>
      <c r="Q60" s="120">
        <f t="shared" si="121"/>
        <v>1466</v>
      </c>
      <c r="R60" s="120">
        <f t="shared" si="121"/>
        <v>1</v>
      </c>
      <c r="S60" s="120">
        <f t="shared" si="121"/>
        <v>7</v>
      </c>
      <c r="T60" s="120">
        <f t="shared" si="121"/>
        <v>22</v>
      </c>
      <c r="U60" s="120">
        <f t="shared" si="121"/>
        <v>1</v>
      </c>
      <c r="V60" s="120"/>
      <c r="W60" s="121">
        <f t="shared" si="121"/>
        <v>1513</v>
      </c>
      <c r="X60" s="56">
        <f t="shared" si="123"/>
        <v>0.96484375</v>
      </c>
      <c r="Y60" s="56">
        <f t="shared" si="124"/>
        <v>1.0416666666666666E-2</v>
      </c>
      <c r="Z60" s="56">
        <f t="shared" si="125"/>
        <v>1.4322916666666666E-2</v>
      </c>
      <c r="AA60" s="121">
        <f t="shared" si="126"/>
        <v>1286</v>
      </c>
      <c r="AB60" s="120">
        <f t="shared" si="113"/>
        <v>0</v>
      </c>
      <c r="AC60" s="120">
        <f t="shared" si="113"/>
        <v>1199</v>
      </c>
      <c r="AD60" s="120">
        <f t="shared" si="113"/>
        <v>1</v>
      </c>
      <c r="AE60" s="120">
        <f t="shared" si="113"/>
        <v>15</v>
      </c>
      <c r="AF60" s="120">
        <f t="shared" si="113"/>
        <v>27</v>
      </c>
      <c r="AG60" s="120">
        <f t="shared" si="113"/>
        <v>4</v>
      </c>
      <c r="AH60" s="120"/>
      <c r="AI60" s="120">
        <f t="shared" ref="AI60:AI65" si="138">SUM(AB60:AG60)</f>
        <v>1246</v>
      </c>
      <c r="AJ60" s="127">
        <f t="shared" si="127"/>
        <v>0.93234836702954904</v>
      </c>
      <c r="AK60" s="58">
        <f t="shared" si="128"/>
        <v>0</v>
      </c>
      <c r="AL60" s="58">
        <f t="shared" si="129"/>
        <v>2.0995334370139968E-2</v>
      </c>
      <c r="AM60" s="123">
        <f t="shared" si="130"/>
        <v>221</v>
      </c>
      <c r="AN60" s="123">
        <f t="shared" si="130"/>
        <v>56</v>
      </c>
      <c r="AO60" s="123">
        <f t="shared" si="130"/>
        <v>139</v>
      </c>
      <c r="AP60" s="123">
        <f t="shared" si="130"/>
        <v>5</v>
      </c>
      <c r="AQ60" s="123">
        <f t="shared" si="130"/>
        <v>7</v>
      </c>
      <c r="AR60" s="123">
        <f t="shared" si="130"/>
        <v>7</v>
      </c>
      <c r="AS60" s="123">
        <f t="shared" si="130"/>
        <v>3</v>
      </c>
      <c r="AT60" s="123"/>
      <c r="AU60" s="123">
        <f t="shared" si="131"/>
        <v>217</v>
      </c>
      <c r="AV60" s="128">
        <f t="shared" si="132"/>
        <v>0.88235294117647056</v>
      </c>
      <c r="AW60" s="60">
        <f t="shared" si="133"/>
        <v>0.25339366515837103</v>
      </c>
      <c r="AX60" s="61">
        <f t="shared" si="134"/>
        <v>3.1674208144796379E-2</v>
      </c>
      <c r="AY60" s="43"/>
      <c r="AZ60" s="123">
        <f t="shared" si="115"/>
        <v>4090</v>
      </c>
      <c r="BA60" s="123">
        <f t="shared" si="115"/>
        <v>1091</v>
      </c>
      <c r="BB60" s="123">
        <f t="shared" si="115"/>
        <v>2723</v>
      </c>
      <c r="BC60" s="123">
        <f t="shared" si="115"/>
        <v>38</v>
      </c>
      <c r="BD60" s="123">
        <f t="shared" si="115"/>
        <v>60</v>
      </c>
      <c r="BE60" s="123">
        <f t="shared" si="115"/>
        <v>80</v>
      </c>
      <c r="BF60" s="123">
        <f t="shared" si="115"/>
        <v>24</v>
      </c>
      <c r="BG60" s="123">
        <f t="shared" ref="BG60:BG65" si="139">SUM(BA60:BF60)</f>
        <v>4016</v>
      </c>
      <c r="BH60" s="125">
        <f t="shared" si="135"/>
        <v>0.93251833740831291</v>
      </c>
      <c r="BI60" s="41">
        <f t="shared" si="136"/>
        <v>0.2667481662591687</v>
      </c>
      <c r="BJ60" s="42">
        <f t="shared" si="137"/>
        <v>1.9559902200488997E-2</v>
      </c>
    </row>
    <row r="61" spans="1:77" ht="16.5" thickBot="1" x14ac:dyDescent="0.3">
      <c r="A61" s="50">
        <v>4</v>
      </c>
      <c r="B61" s="126" t="s">
        <v>80</v>
      </c>
      <c r="C61" s="117">
        <f t="shared" si="111"/>
        <v>260</v>
      </c>
      <c r="D61" s="117">
        <f t="shared" si="111"/>
        <v>237</v>
      </c>
      <c r="E61" s="117">
        <f>E7+E21+E35+E48</f>
        <v>18</v>
      </c>
      <c r="F61" s="117">
        <f t="shared" si="111"/>
        <v>0</v>
      </c>
      <c r="G61" s="117">
        <f t="shared" si="111"/>
        <v>3</v>
      </c>
      <c r="H61" s="117">
        <f t="shared" si="111"/>
        <v>0</v>
      </c>
      <c r="I61" s="117">
        <f t="shared" si="111"/>
        <v>1</v>
      </c>
      <c r="J61" s="117">
        <f t="shared" si="116"/>
        <v>0</v>
      </c>
      <c r="K61" s="118">
        <f t="shared" si="117"/>
        <v>259</v>
      </c>
      <c r="L61" s="119">
        <f t="shared" si="118"/>
        <v>0.98076923076923073</v>
      </c>
      <c r="M61" s="31">
        <f t="shared" si="119"/>
        <v>0.91153846153846152</v>
      </c>
      <c r="N61" s="31">
        <f t="shared" si="120"/>
        <v>0</v>
      </c>
      <c r="O61" s="120">
        <f t="shared" si="121"/>
        <v>1736</v>
      </c>
      <c r="P61" s="120">
        <f t="shared" si="121"/>
        <v>0</v>
      </c>
      <c r="Q61" s="120">
        <f t="shared" si="121"/>
        <v>1695</v>
      </c>
      <c r="R61" s="120">
        <f t="shared" si="121"/>
        <v>0</v>
      </c>
      <c r="S61" s="120">
        <f t="shared" si="121"/>
        <v>7</v>
      </c>
      <c r="T61" s="120">
        <f t="shared" si="121"/>
        <v>21</v>
      </c>
      <c r="U61" s="120">
        <f t="shared" si="121"/>
        <v>10</v>
      </c>
      <c r="V61" s="120"/>
      <c r="W61" s="121">
        <f t="shared" si="121"/>
        <v>1733</v>
      </c>
      <c r="X61" s="56">
        <f t="shared" si="123"/>
        <v>0.97638248847926268</v>
      </c>
      <c r="Y61" s="56">
        <f t="shared" si="124"/>
        <v>0</v>
      </c>
      <c r="Z61" s="56">
        <f t="shared" si="125"/>
        <v>1.2096774193548387E-2</v>
      </c>
      <c r="AA61" s="121">
        <f t="shared" si="126"/>
        <v>615</v>
      </c>
      <c r="AB61" s="120">
        <f t="shared" si="113"/>
        <v>0</v>
      </c>
      <c r="AC61" s="120">
        <f t="shared" si="113"/>
        <v>599</v>
      </c>
      <c r="AD61" s="120">
        <f t="shared" si="113"/>
        <v>0</v>
      </c>
      <c r="AE61" s="120">
        <f t="shared" si="113"/>
        <v>2</v>
      </c>
      <c r="AF61" s="120">
        <f t="shared" si="113"/>
        <v>12</v>
      </c>
      <c r="AG61" s="120">
        <f t="shared" si="113"/>
        <v>2</v>
      </c>
      <c r="AH61" s="120"/>
      <c r="AI61" s="120">
        <f t="shared" si="138"/>
        <v>615</v>
      </c>
      <c r="AJ61" s="127">
        <f t="shared" si="127"/>
        <v>0.97398373983739839</v>
      </c>
      <c r="AK61" s="58">
        <f t="shared" si="128"/>
        <v>0</v>
      </c>
      <c r="AL61" s="58">
        <f t="shared" si="129"/>
        <v>1.9512195121951219E-2</v>
      </c>
      <c r="AM61" s="123">
        <f t="shared" si="130"/>
        <v>31</v>
      </c>
      <c r="AN61" s="123">
        <f t="shared" si="130"/>
        <v>1</v>
      </c>
      <c r="AO61" s="123">
        <f>AO7+AO21+AO35+AO48</f>
        <v>29</v>
      </c>
      <c r="AP61" s="123">
        <f t="shared" si="130"/>
        <v>0</v>
      </c>
      <c r="AQ61" s="123">
        <f t="shared" si="130"/>
        <v>1</v>
      </c>
      <c r="AR61" s="123">
        <f t="shared" si="130"/>
        <v>0</v>
      </c>
      <c r="AS61" s="123">
        <f t="shared" si="130"/>
        <v>0</v>
      </c>
      <c r="AT61" s="123"/>
      <c r="AU61" s="123">
        <f t="shared" si="131"/>
        <v>31</v>
      </c>
      <c r="AV61" s="128">
        <f t="shared" si="132"/>
        <v>0.967741935483871</v>
      </c>
      <c r="AW61" s="60">
        <f t="shared" si="133"/>
        <v>3.2258064516129031E-2</v>
      </c>
      <c r="AX61" s="61">
        <f t="shared" si="134"/>
        <v>0</v>
      </c>
      <c r="AY61" s="43"/>
      <c r="AZ61" s="123">
        <f t="shared" si="115"/>
        <v>2611</v>
      </c>
      <c r="BA61" s="123">
        <f t="shared" si="115"/>
        <v>237</v>
      </c>
      <c r="BB61" s="123">
        <f t="shared" si="115"/>
        <v>2312</v>
      </c>
      <c r="BC61" s="123">
        <f t="shared" si="115"/>
        <v>0</v>
      </c>
      <c r="BD61" s="123">
        <f t="shared" si="115"/>
        <v>12</v>
      </c>
      <c r="BE61" s="123">
        <f t="shared" si="115"/>
        <v>33</v>
      </c>
      <c r="BF61" s="123">
        <f t="shared" si="115"/>
        <v>13</v>
      </c>
      <c r="BG61" s="123">
        <f t="shared" si="139"/>
        <v>2607</v>
      </c>
      <c r="BH61" s="125">
        <f t="shared" si="135"/>
        <v>0.97625430869398699</v>
      </c>
      <c r="BI61" s="41">
        <f t="shared" si="136"/>
        <v>9.0769819992340101E-2</v>
      </c>
      <c r="BJ61" s="42">
        <f t="shared" si="137"/>
        <v>1.2638835695135964E-2</v>
      </c>
    </row>
    <row r="62" spans="1:77" ht="16.5" thickBot="1" x14ac:dyDescent="0.3">
      <c r="A62" s="50">
        <v>5</v>
      </c>
      <c r="B62" s="129" t="s">
        <v>81</v>
      </c>
      <c r="C62" s="117">
        <f t="shared" si="111"/>
        <v>13749</v>
      </c>
      <c r="D62" s="117">
        <f t="shared" si="111"/>
        <v>10751</v>
      </c>
      <c r="E62" s="117">
        <f t="shared" si="111"/>
        <v>1957</v>
      </c>
      <c r="F62" s="117">
        <f t="shared" si="111"/>
        <v>166</v>
      </c>
      <c r="G62" s="117">
        <f t="shared" si="111"/>
        <v>271</v>
      </c>
      <c r="H62" s="117">
        <f t="shared" si="111"/>
        <v>271</v>
      </c>
      <c r="I62" s="117">
        <f t="shared" si="111"/>
        <v>203</v>
      </c>
      <c r="J62" s="117">
        <f t="shared" si="116"/>
        <v>0</v>
      </c>
      <c r="K62" s="118">
        <f t="shared" si="117"/>
        <v>13619</v>
      </c>
      <c r="L62" s="119">
        <f t="shared" si="118"/>
        <v>0.92428540257473268</v>
      </c>
      <c r="M62" s="31">
        <f t="shared" si="119"/>
        <v>0.78194777802021964</v>
      </c>
      <c r="N62" s="31">
        <f t="shared" si="120"/>
        <v>1.9710524401774676E-2</v>
      </c>
      <c r="O62" s="120">
        <f t="shared" si="121"/>
        <v>13096</v>
      </c>
      <c r="P62" s="120">
        <f t="shared" si="121"/>
        <v>0</v>
      </c>
      <c r="Q62" s="120">
        <f t="shared" si="121"/>
        <v>12673</v>
      </c>
      <c r="R62" s="120">
        <f t="shared" si="121"/>
        <v>16</v>
      </c>
      <c r="S62" s="120">
        <f t="shared" si="121"/>
        <v>111</v>
      </c>
      <c r="T62" s="120">
        <f t="shared" si="121"/>
        <v>166</v>
      </c>
      <c r="U62" s="120">
        <f t="shared" si="121"/>
        <v>67</v>
      </c>
      <c r="V62" s="120"/>
      <c r="W62" s="121">
        <f t="shared" si="121"/>
        <v>13033</v>
      </c>
      <c r="X62" s="56">
        <f t="shared" si="123"/>
        <v>0.96770006108735496</v>
      </c>
      <c r="Y62" s="56">
        <f t="shared" si="124"/>
        <v>0</v>
      </c>
      <c r="Z62" s="56">
        <f t="shared" si="125"/>
        <v>1.2675626145387905E-2</v>
      </c>
      <c r="AA62" s="121">
        <f t="shared" si="126"/>
        <v>15764</v>
      </c>
      <c r="AB62" s="120">
        <f t="shared" si="113"/>
        <v>0</v>
      </c>
      <c r="AC62" s="120">
        <f t="shared" si="113"/>
        <v>15368</v>
      </c>
      <c r="AD62" s="120">
        <f t="shared" si="113"/>
        <v>9</v>
      </c>
      <c r="AE62" s="120">
        <f t="shared" si="113"/>
        <v>72</v>
      </c>
      <c r="AF62" s="120">
        <f t="shared" si="113"/>
        <v>176</v>
      </c>
      <c r="AG62" s="120">
        <f t="shared" si="113"/>
        <v>67</v>
      </c>
      <c r="AH62" s="120"/>
      <c r="AI62" s="120">
        <f t="shared" si="138"/>
        <v>15692</v>
      </c>
      <c r="AJ62" s="127">
        <f t="shared" si="127"/>
        <v>0.97487947221517379</v>
      </c>
      <c r="AK62" s="58">
        <f t="shared" si="128"/>
        <v>0</v>
      </c>
      <c r="AL62" s="58">
        <f t="shared" si="129"/>
        <v>1.1164679015478305E-2</v>
      </c>
      <c r="AM62" s="123">
        <f t="shared" si="130"/>
        <v>252</v>
      </c>
      <c r="AN62" s="123">
        <f t="shared" si="130"/>
        <v>179</v>
      </c>
      <c r="AO62" s="123">
        <f t="shared" si="130"/>
        <v>43</v>
      </c>
      <c r="AP62" s="123">
        <f t="shared" si="130"/>
        <v>4</v>
      </c>
      <c r="AQ62" s="123">
        <f t="shared" si="130"/>
        <v>7</v>
      </c>
      <c r="AR62" s="123">
        <f t="shared" si="130"/>
        <v>9</v>
      </c>
      <c r="AS62" s="123">
        <f t="shared" si="130"/>
        <v>9</v>
      </c>
      <c r="AT62" s="123"/>
      <c r="AU62" s="123">
        <f t="shared" si="131"/>
        <v>251</v>
      </c>
      <c r="AV62" s="128">
        <f t="shared" si="132"/>
        <v>0.88095238095238093</v>
      </c>
      <c r="AW62" s="60">
        <f t="shared" si="133"/>
        <v>0.71031746031746035</v>
      </c>
      <c r="AX62" s="61">
        <f t="shared" si="134"/>
        <v>3.5714285714285712E-2</v>
      </c>
      <c r="AY62" s="43"/>
      <c r="AZ62" s="123">
        <f t="shared" si="115"/>
        <v>42609</v>
      </c>
      <c r="BA62" s="123">
        <f t="shared" si="115"/>
        <v>10751</v>
      </c>
      <c r="BB62" s="123">
        <f t="shared" si="115"/>
        <v>29998</v>
      </c>
      <c r="BC62" s="123">
        <f t="shared" si="115"/>
        <v>191</v>
      </c>
      <c r="BD62" s="123">
        <f t="shared" si="115"/>
        <v>454</v>
      </c>
      <c r="BE62" s="123">
        <f t="shared" si="115"/>
        <v>613</v>
      </c>
      <c r="BF62" s="123">
        <f t="shared" si="115"/>
        <v>337</v>
      </c>
      <c r="BG62" s="123">
        <f t="shared" si="139"/>
        <v>42344</v>
      </c>
      <c r="BH62" s="125">
        <f t="shared" si="135"/>
        <v>0.95634725058086323</v>
      </c>
      <c r="BI62" s="41">
        <f t="shared" si="136"/>
        <v>0.2523175854866343</v>
      </c>
      <c r="BJ62" s="42">
        <f t="shared" si="137"/>
        <v>1.4386631932220893E-2</v>
      </c>
    </row>
    <row r="63" spans="1:77" ht="16.5" thickBot="1" x14ac:dyDescent="0.3">
      <c r="A63" s="50">
        <v>6</v>
      </c>
      <c r="B63" s="126" t="s">
        <v>82</v>
      </c>
      <c r="C63" s="117">
        <f t="shared" si="111"/>
        <v>85325</v>
      </c>
      <c r="D63" s="117">
        <f>D9+D23+D37+D50</f>
        <v>56189</v>
      </c>
      <c r="E63" s="117">
        <f t="shared" si="111"/>
        <v>22896</v>
      </c>
      <c r="F63" s="117">
        <f t="shared" si="111"/>
        <v>505</v>
      </c>
      <c r="G63" s="117">
        <f t="shared" si="111"/>
        <v>1827</v>
      </c>
      <c r="H63" s="117">
        <f t="shared" si="111"/>
        <v>2040</v>
      </c>
      <c r="I63" s="117">
        <f t="shared" si="111"/>
        <v>1788</v>
      </c>
      <c r="J63" s="117">
        <f t="shared" si="116"/>
        <v>38</v>
      </c>
      <c r="K63" s="118">
        <f>SUM(D63:I63)</f>
        <v>85245</v>
      </c>
      <c r="L63" s="119">
        <f t="shared" si="118"/>
        <v>0.92686785818927631</v>
      </c>
      <c r="M63" s="31">
        <f t="shared" si="119"/>
        <v>0.65852915323762085</v>
      </c>
      <c r="N63" s="31">
        <f t="shared" si="120"/>
        <v>2.3908584822736594E-2</v>
      </c>
      <c r="O63" s="120">
        <f t="shared" si="121"/>
        <v>98184</v>
      </c>
      <c r="P63" s="120">
        <f t="shared" si="121"/>
        <v>0</v>
      </c>
      <c r="Q63" s="120">
        <f t="shared" si="121"/>
        <v>92627</v>
      </c>
      <c r="R63" s="120">
        <f t="shared" si="121"/>
        <v>159</v>
      </c>
      <c r="S63" s="120">
        <f t="shared" si="121"/>
        <v>1426</v>
      </c>
      <c r="T63" s="120">
        <f t="shared" si="121"/>
        <v>2832</v>
      </c>
      <c r="U63" s="120">
        <f t="shared" si="121"/>
        <v>1065</v>
      </c>
      <c r="V63" s="120"/>
      <c r="W63" s="121">
        <f t="shared" si="121"/>
        <v>98109</v>
      </c>
      <c r="X63" s="56">
        <f t="shared" si="123"/>
        <v>0.94340218365517803</v>
      </c>
      <c r="Y63" s="56">
        <f t="shared" si="124"/>
        <v>0</v>
      </c>
      <c r="Z63" s="56">
        <f t="shared" si="125"/>
        <v>2.8843803471033977E-2</v>
      </c>
      <c r="AA63" s="121">
        <f t="shared" si="126"/>
        <v>36228</v>
      </c>
      <c r="AB63" s="120">
        <f t="shared" si="113"/>
        <v>0</v>
      </c>
      <c r="AC63" s="120">
        <f t="shared" si="113"/>
        <v>34164</v>
      </c>
      <c r="AD63" s="120">
        <f t="shared" si="113"/>
        <v>52</v>
      </c>
      <c r="AE63" s="120">
        <f t="shared" si="113"/>
        <v>384</v>
      </c>
      <c r="AF63" s="120">
        <f t="shared" si="113"/>
        <v>947</v>
      </c>
      <c r="AG63" s="120">
        <f t="shared" si="113"/>
        <v>621</v>
      </c>
      <c r="AH63" s="120"/>
      <c r="AI63" s="120">
        <f t="shared" si="138"/>
        <v>36168</v>
      </c>
      <c r="AJ63" s="127">
        <f t="shared" si="127"/>
        <v>0.94302749254720108</v>
      </c>
      <c r="AK63" s="58">
        <f t="shared" si="128"/>
        <v>0</v>
      </c>
      <c r="AL63" s="58">
        <f t="shared" si="129"/>
        <v>2.6140002208236722E-2</v>
      </c>
      <c r="AM63" s="123">
        <f t="shared" si="130"/>
        <v>3335</v>
      </c>
      <c r="AN63" s="123">
        <f t="shared" si="130"/>
        <v>856</v>
      </c>
      <c r="AO63" s="123">
        <f t="shared" si="130"/>
        <v>1925</v>
      </c>
      <c r="AP63" s="123">
        <f t="shared" si="130"/>
        <v>34</v>
      </c>
      <c r="AQ63" s="123">
        <f t="shared" si="130"/>
        <v>112</v>
      </c>
      <c r="AR63" s="123">
        <f t="shared" si="130"/>
        <v>168</v>
      </c>
      <c r="AS63" s="123">
        <f t="shared" si="130"/>
        <v>223</v>
      </c>
      <c r="AT63" s="123"/>
      <c r="AU63" s="123">
        <f t="shared" si="131"/>
        <v>3318</v>
      </c>
      <c r="AV63" s="128">
        <f t="shared" si="132"/>
        <v>0.8338830584707646</v>
      </c>
      <c r="AW63" s="60">
        <f t="shared" si="133"/>
        <v>0.25667166416791604</v>
      </c>
      <c r="AX63" s="61">
        <f t="shared" si="134"/>
        <v>5.0374812593703147E-2</v>
      </c>
      <c r="AY63" s="43"/>
      <c r="AZ63" s="123">
        <f t="shared" si="115"/>
        <v>219737</v>
      </c>
      <c r="BA63" s="123">
        <f t="shared" si="115"/>
        <v>56189</v>
      </c>
      <c r="BB63" s="123">
        <f t="shared" si="115"/>
        <v>149687</v>
      </c>
      <c r="BC63" s="123">
        <f t="shared" si="115"/>
        <v>716</v>
      </c>
      <c r="BD63" s="123">
        <f t="shared" si="115"/>
        <v>3637</v>
      </c>
      <c r="BE63" s="123">
        <f t="shared" si="115"/>
        <v>5819</v>
      </c>
      <c r="BF63" s="123">
        <f t="shared" si="115"/>
        <v>3474</v>
      </c>
      <c r="BG63" s="123">
        <f t="shared" si="139"/>
        <v>219522</v>
      </c>
      <c r="BH63" s="125">
        <f t="shared" si="135"/>
        <v>0.93692004532691353</v>
      </c>
      <c r="BI63" s="41">
        <f t="shared" si="136"/>
        <v>0.25571023541779492</v>
      </c>
      <c r="BJ63" s="42">
        <f t="shared" si="137"/>
        <v>2.6481657617970573E-2</v>
      </c>
    </row>
    <row r="64" spans="1:77" ht="16.5" thickBot="1" x14ac:dyDescent="0.3">
      <c r="A64" s="50">
        <v>7</v>
      </c>
      <c r="B64" s="126" t="s">
        <v>77</v>
      </c>
      <c r="C64" s="117">
        <f t="shared" si="111"/>
        <v>31386</v>
      </c>
      <c r="D64" s="130">
        <f>D10+D24+D38+D51</f>
        <v>18215</v>
      </c>
      <c r="E64" s="117">
        <f t="shared" si="111"/>
        <v>8192</v>
      </c>
      <c r="F64" s="117">
        <f t="shared" si="111"/>
        <v>576</v>
      </c>
      <c r="G64" s="117">
        <f t="shared" si="111"/>
        <v>948</v>
      </c>
      <c r="H64" s="117">
        <f t="shared" si="111"/>
        <v>1975</v>
      </c>
      <c r="I64" s="117">
        <f t="shared" si="111"/>
        <v>695</v>
      </c>
      <c r="J64" s="117">
        <f t="shared" si="116"/>
        <v>453</v>
      </c>
      <c r="K64" s="118">
        <f t="shared" si="117"/>
        <v>30601</v>
      </c>
      <c r="L64" s="119">
        <f t="shared" si="118"/>
        <v>0.84136239087491238</v>
      </c>
      <c r="M64" s="31">
        <f t="shared" si="119"/>
        <v>0.58035429809469186</v>
      </c>
      <c r="N64" s="31">
        <f t="shared" si="120"/>
        <v>6.2926145415153248E-2</v>
      </c>
      <c r="O64" s="120">
        <f t="shared" si="121"/>
        <v>28441</v>
      </c>
      <c r="P64" s="120">
        <f t="shared" si="121"/>
        <v>0</v>
      </c>
      <c r="Q64" s="120">
        <f t="shared" si="121"/>
        <v>25842</v>
      </c>
      <c r="R64" s="120">
        <f t="shared" si="121"/>
        <v>29</v>
      </c>
      <c r="S64" s="120">
        <f t="shared" si="121"/>
        <v>522</v>
      </c>
      <c r="T64" s="120">
        <f t="shared" si="121"/>
        <v>1681</v>
      </c>
      <c r="U64" s="120">
        <f t="shared" si="121"/>
        <v>350</v>
      </c>
      <c r="V64" s="120"/>
      <c r="W64" s="121">
        <f t="shared" si="121"/>
        <v>28424</v>
      </c>
      <c r="X64" s="56">
        <f t="shared" si="123"/>
        <v>0.90861784044161598</v>
      </c>
      <c r="Y64" s="56">
        <f t="shared" si="124"/>
        <v>0</v>
      </c>
      <c r="Z64" s="56">
        <f t="shared" si="125"/>
        <v>5.9104813473506559E-2</v>
      </c>
      <c r="AA64" s="121">
        <f t="shared" si="126"/>
        <v>11944</v>
      </c>
      <c r="AB64" s="120">
        <f t="shared" si="113"/>
        <v>0</v>
      </c>
      <c r="AC64" s="120">
        <f t="shared" si="113"/>
        <v>10994</v>
      </c>
      <c r="AD64" s="120">
        <f t="shared" si="113"/>
        <v>11</v>
      </c>
      <c r="AE64" s="120">
        <f t="shared" si="113"/>
        <v>214</v>
      </c>
      <c r="AF64" s="120">
        <f t="shared" si="113"/>
        <v>503</v>
      </c>
      <c r="AG64" s="120">
        <f t="shared" si="113"/>
        <v>213</v>
      </c>
      <c r="AH64" s="120"/>
      <c r="AI64" s="120">
        <f t="shared" si="138"/>
        <v>11935</v>
      </c>
      <c r="AJ64" s="127">
        <f t="shared" si="127"/>
        <v>0.92046215673141329</v>
      </c>
      <c r="AK64" s="58">
        <f t="shared" si="128"/>
        <v>0</v>
      </c>
      <c r="AL64" s="58">
        <f t="shared" si="129"/>
        <v>4.2113194909578031E-2</v>
      </c>
      <c r="AM64" s="123">
        <f t="shared" si="130"/>
        <v>5619</v>
      </c>
      <c r="AN64" s="123">
        <f t="shared" si="130"/>
        <v>1359</v>
      </c>
      <c r="AO64" s="123">
        <f t="shared" si="130"/>
        <v>2800</v>
      </c>
      <c r="AP64" s="123">
        <f t="shared" si="130"/>
        <v>90</v>
      </c>
      <c r="AQ64" s="123">
        <f t="shared" si="130"/>
        <v>187</v>
      </c>
      <c r="AR64" s="123">
        <f t="shared" si="130"/>
        <v>630</v>
      </c>
      <c r="AS64" s="123">
        <f t="shared" si="130"/>
        <v>185</v>
      </c>
      <c r="AT64" s="123"/>
      <c r="AU64" s="123">
        <f t="shared" si="131"/>
        <v>5251</v>
      </c>
      <c r="AV64" s="128">
        <f t="shared" si="132"/>
        <v>0.74016728955330124</v>
      </c>
      <c r="AW64" s="60">
        <f t="shared" si="133"/>
        <v>0.24185798184730378</v>
      </c>
      <c r="AX64" s="61">
        <f t="shared" si="134"/>
        <v>0.11211959423384944</v>
      </c>
      <c r="AY64" s="43"/>
      <c r="AZ64" s="123">
        <f t="shared" si="115"/>
        <v>71771</v>
      </c>
      <c r="BA64" s="123">
        <f t="shared" si="115"/>
        <v>18215</v>
      </c>
      <c r="BB64" s="123">
        <f t="shared" si="115"/>
        <v>45028</v>
      </c>
      <c r="BC64" s="123">
        <f t="shared" si="115"/>
        <v>616</v>
      </c>
      <c r="BD64" s="123">
        <f t="shared" si="115"/>
        <v>1684</v>
      </c>
      <c r="BE64" s="123">
        <f t="shared" si="115"/>
        <v>4159</v>
      </c>
      <c r="BF64" s="123">
        <f t="shared" si="115"/>
        <v>1258</v>
      </c>
      <c r="BG64" s="123">
        <f t="shared" si="139"/>
        <v>70960</v>
      </c>
      <c r="BH64" s="125">
        <f t="shared" si="135"/>
        <v>0.88117763442058772</v>
      </c>
      <c r="BI64" s="41">
        <f t="shared" si="136"/>
        <v>0.25379331484861573</v>
      </c>
      <c r="BJ64" s="42">
        <f t="shared" si="137"/>
        <v>5.7948196346713853E-2</v>
      </c>
    </row>
    <row r="65" spans="1:62" ht="16.5" thickBot="1" x14ac:dyDescent="0.3">
      <c r="A65" s="69">
        <v>8</v>
      </c>
      <c r="B65" s="131" t="s">
        <v>83</v>
      </c>
      <c r="C65" s="132">
        <f t="shared" si="111"/>
        <v>557</v>
      </c>
      <c r="D65" s="132">
        <f>D11+D25+D39+D52</f>
        <v>219</v>
      </c>
      <c r="E65" s="132">
        <f t="shared" si="111"/>
        <v>247</v>
      </c>
      <c r="F65" s="132">
        <f t="shared" si="111"/>
        <v>4</v>
      </c>
      <c r="G65" s="132">
        <f t="shared" si="111"/>
        <v>25</v>
      </c>
      <c r="H65" s="132">
        <f t="shared" si="111"/>
        <v>32</v>
      </c>
      <c r="I65" s="132">
        <f t="shared" si="111"/>
        <v>28</v>
      </c>
      <c r="J65" s="117">
        <f t="shared" si="116"/>
        <v>0</v>
      </c>
      <c r="K65" s="133">
        <f t="shared" si="117"/>
        <v>555</v>
      </c>
      <c r="L65" s="119">
        <f>(D65+E65)/(C65)</f>
        <v>0.83662477558348292</v>
      </c>
      <c r="M65" s="31">
        <f t="shared" si="119"/>
        <v>0.39317773788150806</v>
      </c>
      <c r="N65" s="31">
        <f t="shared" si="120"/>
        <v>5.7450628366247758E-2</v>
      </c>
      <c r="O65" s="120">
        <f t="shared" si="121"/>
        <v>556</v>
      </c>
      <c r="P65" s="120">
        <f t="shared" si="121"/>
        <v>2</v>
      </c>
      <c r="Q65" s="120">
        <f t="shared" si="121"/>
        <v>435</v>
      </c>
      <c r="R65" s="120">
        <f t="shared" si="121"/>
        <v>1</v>
      </c>
      <c r="S65" s="120">
        <f t="shared" si="121"/>
        <v>25</v>
      </c>
      <c r="T65" s="120">
        <f t="shared" si="121"/>
        <v>59</v>
      </c>
      <c r="U65" s="120">
        <f t="shared" si="121"/>
        <v>21</v>
      </c>
      <c r="V65" s="120"/>
      <c r="W65" s="121">
        <f t="shared" si="121"/>
        <v>543</v>
      </c>
      <c r="X65" s="75">
        <f t="shared" si="123"/>
        <v>0.78597122302158273</v>
      </c>
      <c r="Y65" s="75">
        <f t="shared" si="124"/>
        <v>3.5971223021582736E-3</v>
      </c>
      <c r="Z65" s="75">
        <f t="shared" si="125"/>
        <v>0.10611510791366907</v>
      </c>
      <c r="AA65" s="121">
        <f t="shared" si="126"/>
        <v>941</v>
      </c>
      <c r="AB65" s="120">
        <f t="shared" si="113"/>
        <v>7</v>
      </c>
      <c r="AC65" s="120">
        <f t="shared" si="113"/>
        <v>669</v>
      </c>
      <c r="AD65" s="120">
        <f t="shared" si="113"/>
        <v>2</v>
      </c>
      <c r="AE65" s="120">
        <f t="shared" si="113"/>
        <v>41</v>
      </c>
      <c r="AF65" s="120">
        <f t="shared" si="113"/>
        <v>134</v>
      </c>
      <c r="AG65" s="120">
        <f t="shared" si="113"/>
        <v>36</v>
      </c>
      <c r="AH65" s="120"/>
      <c r="AI65" s="120">
        <f t="shared" si="138"/>
        <v>889</v>
      </c>
      <c r="AJ65" s="134">
        <f t="shared" si="127"/>
        <v>0.71838469713071196</v>
      </c>
      <c r="AK65" s="77">
        <f t="shared" si="128"/>
        <v>7.4388947927736451E-3</v>
      </c>
      <c r="AL65" s="77">
        <f t="shared" si="129"/>
        <v>0.14240170031880978</v>
      </c>
      <c r="AM65" s="123">
        <f t="shared" si="130"/>
        <v>50</v>
      </c>
      <c r="AN65" s="123">
        <f t="shared" si="130"/>
        <v>1</v>
      </c>
      <c r="AO65" s="123">
        <f t="shared" si="130"/>
        <v>36</v>
      </c>
      <c r="AP65" s="123">
        <f t="shared" si="130"/>
        <v>0</v>
      </c>
      <c r="AQ65" s="123">
        <f t="shared" si="130"/>
        <v>1</v>
      </c>
      <c r="AR65" s="123">
        <f t="shared" si="130"/>
        <v>12</v>
      </c>
      <c r="AS65" s="123">
        <f t="shared" si="130"/>
        <v>0</v>
      </c>
      <c r="AT65" s="123"/>
      <c r="AU65" s="123">
        <f t="shared" si="131"/>
        <v>50</v>
      </c>
      <c r="AV65" s="135">
        <f t="shared" si="132"/>
        <v>0.74</v>
      </c>
      <c r="AW65" s="79">
        <f t="shared" si="133"/>
        <v>0.02</v>
      </c>
      <c r="AX65" s="80">
        <f t="shared" si="134"/>
        <v>0.24</v>
      </c>
      <c r="AY65" s="43"/>
      <c r="AZ65" s="123">
        <f t="shared" si="115"/>
        <v>2054</v>
      </c>
      <c r="BA65" s="123">
        <f t="shared" si="115"/>
        <v>228</v>
      </c>
      <c r="BB65" s="123">
        <f t="shared" si="115"/>
        <v>1351</v>
      </c>
      <c r="BC65" s="123">
        <f t="shared" si="115"/>
        <v>7</v>
      </c>
      <c r="BD65" s="123">
        <f t="shared" si="115"/>
        <v>91</v>
      </c>
      <c r="BE65" s="123">
        <f t="shared" si="115"/>
        <v>225</v>
      </c>
      <c r="BF65" s="123">
        <f t="shared" si="115"/>
        <v>85</v>
      </c>
      <c r="BG65" s="123">
        <f t="shared" si="139"/>
        <v>1987</v>
      </c>
      <c r="BH65" s="125">
        <f t="shared" si="135"/>
        <v>0.76874391431353462</v>
      </c>
      <c r="BI65" s="41">
        <f t="shared" si="136"/>
        <v>0.11100292112950341</v>
      </c>
      <c r="BJ65" s="42">
        <f t="shared" si="137"/>
        <v>0.10954235637779941</v>
      </c>
    </row>
    <row r="66" spans="1:62" ht="16.5" thickBot="1" x14ac:dyDescent="0.3">
      <c r="A66" s="424" t="s">
        <v>86</v>
      </c>
      <c r="B66" s="424"/>
      <c r="C66" s="84">
        <f>SUM(C58:C65)</f>
        <v>138561</v>
      </c>
      <c r="D66" s="84">
        <f t="shared" ref="D66:I66" si="140">SUM(D58:D65)</f>
        <v>90898</v>
      </c>
      <c r="E66" s="84">
        <f t="shared" si="140"/>
        <v>34631</v>
      </c>
      <c r="F66" s="84">
        <f t="shared" si="140"/>
        <v>1531</v>
      </c>
      <c r="G66" s="84">
        <f t="shared" si="140"/>
        <v>3315</v>
      </c>
      <c r="H66" s="84">
        <f t="shared" si="140"/>
        <v>4643</v>
      </c>
      <c r="I66" s="84">
        <f t="shared" si="140"/>
        <v>3111</v>
      </c>
      <c r="J66" s="117">
        <f t="shared" si="116"/>
        <v>494</v>
      </c>
      <c r="K66" s="136">
        <f>SUM(D66:I66)</f>
        <v>138129</v>
      </c>
      <c r="L66" s="31">
        <f>(D66+E66)/(C66)</f>
        <v>0.90594756100201357</v>
      </c>
      <c r="M66" s="31">
        <f>D66/(C66)</f>
        <v>0.65601431860335879</v>
      </c>
      <c r="N66" s="31">
        <f>H66/(C66)</f>
        <v>3.3508707356326814E-2</v>
      </c>
      <c r="O66" s="121">
        <f>SUM(O58:O65)</f>
        <v>149420</v>
      </c>
      <c r="P66" s="120">
        <f t="shared" si="121"/>
        <v>20</v>
      </c>
      <c r="Q66" s="121">
        <f t="shared" ref="Q66:W66" si="141">SUM(Q58:Q65)</f>
        <v>139925</v>
      </c>
      <c r="R66" s="121">
        <f t="shared" si="141"/>
        <v>1003</v>
      </c>
      <c r="S66" s="121">
        <f t="shared" si="141"/>
        <v>2248</v>
      </c>
      <c r="T66" s="121">
        <f t="shared" si="141"/>
        <v>5039</v>
      </c>
      <c r="U66" s="121">
        <f t="shared" si="141"/>
        <v>1726</v>
      </c>
      <c r="V66" s="121"/>
      <c r="W66" s="121">
        <f t="shared" si="141"/>
        <v>148362</v>
      </c>
      <c r="X66" s="85">
        <f>(P66+Q66)/(O66)</f>
        <v>0.93658814081113639</v>
      </c>
      <c r="Y66" s="85">
        <f>P66/(O66)</f>
        <v>1.3385089010841921E-4</v>
      </c>
      <c r="Z66" s="85">
        <f>T66/(O66)</f>
        <v>3.372373176281622E-2</v>
      </c>
      <c r="AA66" s="137">
        <f t="shared" ref="AA66:AF66" si="142">SUM(AA58:AA65)</f>
        <v>70753</v>
      </c>
      <c r="AB66" s="138">
        <f t="shared" si="142"/>
        <v>7</v>
      </c>
      <c r="AC66" s="138">
        <f t="shared" si="142"/>
        <v>66595</v>
      </c>
      <c r="AD66" s="138">
        <f t="shared" si="142"/>
        <v>630</v>
      </c>
      <c r="AE66" s="138">
        <f t="shared" si="142"/>
        <v>841</v>
      </c>
      <c r="AF66" s="138">
        <f t="shared" si="142"/>
        <v>1943</v>
      </c>
      <c r="AG66" s="138">
        <f t="shared" ref="AG66" si="143">SUM(AG58:AG65)</f>
        <v>1049</v>
      </c>
      <c r="AH66" s="138"/>
      <c r="AI66" s="121">
        <f>SUM(AI58:AI65)</f>
        <v>71065</v>
      </c>
      <c r="AJ66" s="139">
        <f>(AB66+AC66)/(AA66)</f>
        <v>0.94133110963492717</v>
      </c>
      <c r="AK66" s="86">
        <f>AB66/(AA66)</f>
        <v>9.8935734173815953E-5</v>
      </c>
      <c r="AL66" s="86">
        <f>AF66/(AA66)</f>
        <v>2.7461733071389199E-2</v>
      </c>
      <c r="AM66" s="123">
        <f>SUM(AM58:AM65)</f>
        <v>9879</v>
      </c>
      <c r="AN66" s="123">
        <f t="shared" ref="AN66:AR66" si="144">SUM(AN58:AN65)</f>
        <v>2535</v>
      </c>
      <c r="AO66" s="123">
        <f>SUM(AO58:AO65)</f>
        <v>5130</v>
      </c>
      <c r="AP66" s="123">
        <f t="shared" si="144"/>
        <v>162</v>
      </c>
      <c r="AQ66" s="123">
        <f>SUM(AQ58:AQ65)</f>
        <v>336</v>
      </c>
      <c r="AR66" s="123">
        <f t="shared" si="144"/>
        <v>865</v>
      </c>
      <c r="AS66" s="123">
        <f>SUM(AS58:AS65)</f>
        <v>470</v>
      </c>
      <c r="AT66" s="123"/>
      <c r="AU66" s="123">
        <f>SUM(AU58:AU65)</f>
        <v>9498</v>
      </c>
      <c r="AV66" s="87">
        <f>(AN66+AO66)/(AM66)</f>
        <v>0.77588824779836019</v>
      </c>
      <c r="AW66" s="88">
        <f>AN66/(AM66)</f>
        <v>0.25660491952626785</v>
      </c>
      <c r="AX66" s="89">
        <f>AR66/(AM66)</f>
        <v>8.7559469581941496E-2</v>
      </c>
      <c r="AY66" s="18"/>
      <c r="AZ66" s="140">
        <f t="shared" ref="AZ66:BG66" si="145">SUM(AZ58:AZ65)</f>
        <v>358734</v>
      </c>
      <c r="BA66" s="140">
        <f t="shared" si="145"/>
        <v>90925</v>
      </c>
      <c r="BB66" s="140">
        <f t="shared" si="145"/>
        <v>241151</v>
      </c>
      <c r="BC66" s="140">
        <f t="shared" si="145"/>
        <v>3164</v>
      </c>
      <c r="BD66" s="140">
        <f t="shared" si="145"/>
        <v>6404</v>
      </c>
      <c r="BE66" s="140">
        <f t="shared" si="145"/>
        <v>11625</v>
      </c>
      <c r="BF66" s="140">
        <f t="shared" si="145"/>
        <v>5886</v>
      </c>
      <c r="BG66" s="140">
        <f t="shared" si="145"/>
        <v>359155</v>
      </c>
      <c r="BH66" s="125">
        <f t="shared" si="135"/>
        <v>0.92568867182926629</v>
      </c>
      <c r="BI66" s="41">
        <f>BA66/(AZ66)</f>
        <v>0.25346078152614471</v>
      </c>
      <c r="BJ66" s="42">
        <f>BE66/(AZ66)</f>
        <v>3.2405626453026477E-2</v>
      </c>
    </row>
    <row r="67" spans="1:62" x14ac:dyDescent="0.25">
      <c r="AZ67" s="141"/>
    </row>
    <row r="68" spans="1:62" x14ac:dyDescent="0.25">
      <c r="AZ68" s="141"/>
      <c r="BD68"/>
      <c r="BE68"/>
      <c r="BF68"/>
      <c r="BG68"/>
    </row>
    <row r="69" spans="1:62" x14ac:dyDescent="0.25">
      <c r="D69" s="457"/>
      <c r="E69" s="457"/>
      <c r="BD69">
        <f>BD66/519831*100</f>
        <v>1.2319388416620016</v>
      </c>
      <c r="BE69"/>
      <c r="BF69"/>
      <c r="BG69"/>
    </row>
    <row r="70" spans="1:62" x14ac:dyDescent="0.25">
      <c r="BD70"/>
      <c r="BE70"/>
      <c r="BF70"/>
      <c r="BG70"/>
    </row>
    <row r="71" spans="1:62" x14ac:dyDescent="0.25">
      <c r="BD71"/>
      <c r="BE71"/>
      <c r="BF71"/>
      <c r="BG71"/>
    </row>
    <row r="72" spans="1:62" x14ac:dyDescent="0.25">
      <c r="BD72"/>
      <c r="BE72"/>
      <c r="BF72"/>
      <c r="BG72"/>
    </row>
    <row r="73" spans="1:62" x14ac:dyDescent="0.25">
      <c r="BD73"/>
      <c r="BE73"/>
      <c r="BF73"/>
      <c r="BG73"/>
    </row>
    <row r="74" spans="1:62" x14ac:dyDescent="0.25">
      <c r="BD74"/>
      <c r="BE74"/>
      <c r="BF74"/>
      <c r="BG74"/>
    </row>
    <row r="75" spans="1:62" x14ac:dyDescent="0.25">
      <c r="BD75"/>
      <c r="BE75"/>
      <c r="BF75"/>
      <c r="BG75"/>
    </row>
    <row r="76" spans="1:62" x14ac:dyDescent="0.25">
      <c r="BD76"/>
      <c r="BE76"/>
      <c r="BF76"/>
      <c r="BG76"/>
    </row>
  </sheetData>
  <dataConsolidate>
    <dataRefs count="5">
      <dataRef ref="C4:BF11" sheet="TB-09-2016" r:id="rId1"/>
      <dataRef ref="C18:BF25" sheet="TB-09-2016" r:id="rId2"/>
      <dataRef ref="C18:BI25" sheet="TB-09-2016" r:id="rId3"/>
      <dataRef ref="C32:BI39" sheet="TB-09-2016" r:id="rId4"/>
      <dataRef ref="C45:BI52" sheet="TB-09-2016" r:id="rId5"/>
    </dataRefs>
  </dataConsolidate>
  <mergeCells count="182">
    <mergeCell ref="BI56:BI57"/>
    <mergeCell ref="BJ56:BJ57"/>
    <mergeCell ref="A66:B66"/>
    <mergeCell ref="D69:E69"/>
    <mergeCell ref="AV56:AV57"/>
    <mergeCell ref="AW56:AW57"/>
    <mergeCell ref="AX56:AX57"/>
    <mergeCell ref="AZ56:AZ57"/>
    <mergeCell ref="BA56:BG56"/>
    <mergeCell ref="BH56:BH57"/>
    <mergeCell ref="AB56:AI56"/>
    <mergeCell ref="AJ56:AJ57"/>
    <mergeCell ref="AK56:AK57"/>
    <mergeCell ref="AL56:AL57"/>
    <mergeCell ref="AM56:AM57"/>
    <mergeCell ref="AN56:AU56"/>
    <mergeCell ref="O56:O57"/>
    <mergeCell ref="P56:W56"/>
    <mergeCell ref="X56:X57"/>
    <mergeCell ref="Y56:Y57"/>
    <mergeCell ref="Z56:Z57"/>
    <mergeCell ref="AA56:AA57"/>
    <mergeCell ref="A56:B56"/>
    <mergeCell ref="C56:C57"/>
    <mergeCell ref="D56:K56"/>
    <mergeCell ref="L56:L57"/>
    <mergeCell ref="M56:M57"/>
    <mergeCell ref="N56:N57"/>
    <mergeCell ref="A55:B55"/>
    <mergeCell ref="C55:N55"/>
    <mergeCell ref="O55:Z55"/>
    <mergeCell ref="AA55:AL55"/>
    <mergeCell ref="AM55:AX55"/>
    <mergeCell ref="AZ55:BJ55"/>
    <mergeCell ref="BI43:BI44"/>
    <mergeCell ref="BJ43:BJ44"/>
    <mergeCell ref="BU43:BV43"/>
    <mergeCell ref="BW43:BY43"/>
    <mergeCell ref="A53:B53"/>
    <mergeCell ref="BU53:BV53"/>
    <mergeCell ref="AV43:AV44"/>
    <mergeCell ref="AW43:AW44"/>
    <mergeCell ref="AX43:AX44"/>
    <mergeCell ref="AZ43:AZ44"/>
    <mergeCell ref="BA43:BG43"/>
    <mergeCell ref="BH43:BH44"/>
    <mergeCell ref="AB43:AI43"/>
    <mergeCell ref="AJ43:AJ44"/>
    <mergeCell ref="AK43:AK44"/>
    <mergeCell ref="AL43:AL44"/>
    <mergeCell ref="AM43:AM44"/>
    <mergeCell ref="AN43:AU43"/>
    <mergeCell ref="O43:O44"/>
    <mergeCell ref="P43:W43"/>
    <mergeCell ref="X43:X44"/>
    <mergeCell ref="Y43:Y44"/>
    <mergeCell ref="Z43:Z44"/>
    <mergeCell ref="BW30:BY30"/>
    <mergeCell ref="A40:B40"/>
    <mergeCell ref="BU40:BV40"/>
    <mergeCell ref="A42:B42"/>
    <mergeCell ref="C42:N42"/>
    <mergeCell ref="O42:Z42"/>
    <mergeCell ref="AA42:AL42"/>
    <mergeCell ref="AM42:AX42"/>
    <mergeCell ref="AZ42:BJ42"/>
    <mergeCell ref="BR42:BS42"/>
    <mergeCell ref="AZ30:AZ31"/>
    <mergeCell ref="BA30:BG30"/>
    <mergeCell ref="BH30:BH31"/>
    <mergeCell ref="BI30:BI31"/>
    <mergeCell ref="BJ30:BJ31"/>
    <mergeCell ref="BU30:BV30"/>
    <mergeCell ref="AL30:AL31"/>
    <mergeCell ref="Z30:Z31"/>
    <mergeCell ref="AA30:AA31"/>
    <mergeCell ref="AB30:AI30"/>
    <mergeCell ref="AJ30:AJ31"/>
    <mergeCell ref="AK30:AK31"/>
    <mergeCell ref="AA43:AA44"/>
    <mergeCell ref="A43:B43"/>
    <mergeCell ref="C43:C44"/>
    <mergeCell ref="D43:K43"/>
    <mergeCell ref="L43:L44"/>
    <mergeCell ref="M43:M44"/>
    <mergeCell ref="N43:N44"/>
    <mergeCell ref="Z16:Z17"/>
    <mergeCell ref="AA16:AA17"/>
    <mergeCell ref="BR29:BS29"/>
    <mergeCell ref="A30:B30"/>
    <mergeCell ref="C30:C31"/>
    <mergeCell ref="D30:K30"/>
    <mergeCell ref="L30:L31"/>
    <mergeCell ref="M30:M31"/>
    <mergeCell ref="N30:N31"/>
    <mergeCell ref="O30:O31"/>
    <mergeCell ref="P30:W30"/>
    <mergeCell ref="X30:X31"/>
    <mergeCell ref="A29:B29"/>
    <mergeCell ref="C29:N29"/>
    <mergeCell ref="O29:Z29"/>
    <mergeCell ref="AA29:AL29"/>
    <mergeCell ref="AM29:AX29"/>
    <mergeCell ref="AZ29:BJ29"/>
    <mergeCell ref="AM30:AM31"/>
    <mergeCell ref="AN30:AU30"/>
    <mergeCell ref="AV30:AV31"/>
    <mergeCell ref="AW30:AW31"/>
    <mergeCell ref="AX30:AX31"/>
    <mergeCell ref="Y30:Y31"/>
    <mergeCell ref="AL2:AL3"/>
    <mergeCell ref="AM2:AM3"/>
    <mergeCell ref="BI16:BI17"/>
    <mergeCell ref="BJ16:BJ17"/>
    <mergeCell ref="BU16:BV16"/>
    <mergeCell ref="BW16:BY16"/>
    <mergeCell ref="A26:B26"/>
    <mergeCell ref="BU26:BV26"/>
    <mergeCell ref="AV16:AV17"/>
    <mergeCell ref="AW16:AW17"/>
    <mergeCell ref="AX16:AX17"/>
    <mergeCell ref="AZ16:AZ17"/>
    <mergeCell ref="BA16:BG16"/>
    <mergeCell ref="BH16:BH17"/>
    <mergeCell ref="AB16:AI16"/>
    <mergeCell ref="AJ16:AJ17"/>
    <mergeCell ref="AK16:AK17"/>
    <mergeCell ref="AL16:AL17"/>
    <mergeCell ref="AM16:AM17"/>
    <mergeCell ref="AN16:AU16"/>
    <mergeCell ref="O16:O17"/>
    <mergeCell ref="P16:W16"/>
    <mergeCell ref="X16:X17"/>
    <mergeCell ref="Y16:Y17"/>
    <mergeCell ref="AJ2:AJ3"/>
    <mergeCell ref="AK2:AK3"/>
    <mergeCell ref="A16:B16"/>
    <mergeCell ref="C16:C17"/>
    <mergeCell ref="D16:K16"/>
    <mergeCell ref="L16:L17"/>
    <mergeCell ref="M16:M17"/>
    <mergeCell ref="N16:N17"/>
    <mergeCell ref="BW2:BY2"/>
    <mergeCell ref="A12:B12"/>
    <mergeCell ref="BU12:BV12"/>
    <mergeCell ref="A15:B15"/>
    <mergeCell ref="C15:N15"/>
    <mergeCell ref="O15:Z15"/>
    <mergeCell ref="AA15:AL15"/>
    <mergeCell ref="AM15:AX15"/>
    <mergeCell ref="AZ15:BJ15"/>
    <mergeCell ref="BR15:BS15"/>
    <mergeCell ref="AZ2:AZ3"/>
    <mergeCell ref="BA2:BG2"/>
    <mergeCell ref="BH2:BH3"/>
    <mergeCell ref="BI2:BI3"/>
    <mergeCell ref="BJ2:BJ3"/>
    <mergeCell ref="BU2:BV2"/>
    <mergeCell ref="BR1:BS1"/>
    <mergeCell ref="A2:B2"/>
    <mergeCell ref="C2:C3"/>
    <mergeCell ref="D2:K2"/>
    <mergeCell ref="L2:L3"/>
    <mergeCell ref="M2:M3"/>
    <mergeCell ref="N2:N3"/>
    <mergeCell ref="O2:O3"/>
    <mergeCell ref="P2:W2"/>
    <mergeCell ref="X2:X3"/>
    <mergeCell ref="A1:B1"/>
    <mergeCell ref="C1:N1"/>
    <mergeCell ref="O1:Z1"/>
    <mergeCell ref="AA1:AL1"/>
    <mergeCell ref="AM1:AX1"/>
    <mergeCell ref="AZ1:BJ1"/>
    <mergeCell ref="AN2:AU2"/>
    <mergeCell ref="AV2:AV3"/>
    <mergeCell ref="AW2:AW3"/>
    <mergeCell ref="AX2:AX3"/>
    <mergeCell ref="Y2:Y3"/>
    <mergeCell ref="Z2:Z3"/>
    <mergeCell ref="AA2:AA3"/>
    <mergeCell ref="AB2:AI2"/>
  </mergeCells>
  <conditionalFormatting sqref="BQ4:BQ12 K4:K12 W4 W6:W12 U5:W5 AI4 AI6:AI12 AG5:AI5 AU4 AS5:AU5 AU6:AU12">
    <cfRule type="cellIs" dxfId="11" priority="12" stopIfTrue="1" operator="notEqual">
      <formula>$C$4</formula>
    </cfRule>
  </conditionalFormatting>
  <conditionalFormatting sqref="BG4:BG12">
    <cfRule type="cellIs" dxfId="10" priority="11" stopIfTrue="1" operator="notEqual">
      <formula>$C$4</formula>
    </cfRule>
  </conditionalFormatting>
  <conditionalFormatting sqref="K58:K66">
    <cfRule type="cellIs" dxfId="9" priority="10" stopIfTrue="1" operator="notEqual">
      <formula>$D$4</formula>
    </cfRule>
  </conditionalFormatting>
  <conditionalFormatting sqref="BQ18:BQ26 K18:K26 W18:W26 AI18:AI26">
    <cfRule type="cellIs" dxfId="8" priority="9" stopIfTrue="1" operator="notEqual">
      <formula>$C$4</formula>
    </cfRule>
  </conditionalFormatting>
  <conditionalFormatting sqref="AU18:AU26">
    <cfRule type="cellIs" dxfId="7" priority="8" stopIfTrue="1" operator="notEqual">
      <formula>$C$4</formula>
    </cfRule>
  </conditionalFormatting>
  <conditionalFormatting sqref="BG18:BG26">
    <cfRule type="cellIs" dxfId="6" priority="7" stopIfTrue="1" operator="notEqual">
      <formula>$C$4</formula>
    </cfRule>
  </conditionalFormatting>
  <conditionalFormatting sqref="BQ32:BQ40 W32:W39 AI32:AI39 K32:K39">
    <cfRule type="cellIs" dxfId="5" priority="6" stopIfTrue="1" operator="notEqual">
      <formula>$C$4</formula>
    </cfRule>
  </conditionalFormatting>
  <conditionalFormatting sqref="AU32:AU39">
    <cfRule type="cellIs" dxfId="4" priority="5" stopIfTrue="1" operator="notEqual">
      <formula>$C$4</formula>
    </cfRule>
  </conditionalFormatting>
  <conditionalFormatting sqref="BG32:BG40">
    <cfRule type="cellIs" dxfId="3" priority="4" stopIfTrue="1" operator="notEqual">
      <formula>$C$4</formula>
    </cfRule>
  </conditionalFormatting>
  <conditionalFormatting sqref="BQ45:BQ53 AI45:AI53 K45:K52 W45:W53">
    <cfRule type="cellIs" dxfId="2" priority="3" stopIfTrue="1" operator="notEqual">
      <formula>$C$4</formula>
    </cfRule>
  </conditionalFormatting>
  <conditionalFormatting sqref="AU45:AU53">
    <cfRule type="cellIs" dxfId="1" priority="2" stopIfTrue="1" operator="notEqual">
      <formula>$C$4</formula>
    </cfRule>
  </conditionalFormatting>
  <conditionalFormatting sqref="BG45:BG53">
    <cfRule type="cellIs" dxfId="0" priority="1" stopIfTrue="1" operator="notEqual">
      <formula>$C$4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Pakistan TB-07 2018 final</vt:lpstr>
      <vt:lpstr>TB-09-2017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SHAFAQAT</dc:creator>
  <cp:lastModifiedBy>Shafaqat</cp:lastModifiedBy>
  <dcterms:created xsi:type="dcterms:W3CDTF">2018-06-05T06:06:17Z</dcterms:created>
  <dcterms:modified xsi:type="dcterms:W3CDTF">2019-12-06T05:20:38Z</dcterms:modified>
</cp:coreProperties>
</file>