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 Chiu\Dropbox\Albert &amp; Reading Group\"/>
    </mc:Choice>
  </mc:AlternateContent>
  <xr:revisionPtr revIDLastSave="0" documentId="13_ncr:1_{E9CC7C20-EE7B-4AF8-95E0-36FB8965E61A}" xr6:coauthVersionLast="47" xr6:coauthVersionMax="47" xr10:uidLastSave="{00000000-0000-0000-0000-000000000000}"/>
  <bookViews>
    <workbookView xWindow="-120" yWindow="-120" windowWidth="29040" windowHeight="15990" activeTab="4" xr2:uid="{786D8DE3-F6C3-4220-AAE5-7A1C9E1A8246}"/>
  </bookViews>
  <sheets>
    <sheet name="Biology Parameters" sheetId="1" r:id="rId1"/>
    <sheet name="GuoWu Param Summary" sheetId="2" r:id="rId2"/>
    <sheet name="2020 (or 2018) Paper Data" sheetId="4" r:id="rId3"/>
    <sheet name="Ziv (2001)" sheetId="6" r:id="rId4"/>
    <sheet name="Sheet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6" l="1"/>
  <c r="C9" i="1"/>
  <c r="C10" i="1"/>
  <c r="C11" i="1"/>
  <c r="C12" i="1"/>
  <c r="C8" i="1"/>
  <c r="B64" i="4"/>
  <c r="L45" i="4"/>
  <c r="L44" i="4"/>
  <c r="G16" i="4"/>
  <c r="I13" i="4"/>
  <c r="B13" i="4"/>
  <c r="I11" i="4"/>
  <c r="I10" i="4"/>
  <c r="I9" i="4"/>
  <c r="B13" i="2"/>
  <c r="B13" i="1"/>
  <c r="B27" i="1"/>
  <c r="B30" i="1"/>
</calcChain>
</file>

<file path=xl/sharedStrings.xml><?xml version="1.0" encoding="utf-8"?>
<sst xmlns="http://schemas.openxmlformats.org/spreadsheetml/2006/main" count="567" uniqueCount="230">
  <si>
    <t>Parameter</t>
  </si>
  <si>
    <t>X</t>
  </si>
  <si>
    <t>E</t>
  </si>
  <si>
    <t>L</t>
  </si>
  <si>
    <t>T</t>
  </si>
  <si>
    <t>R</t>
  </si>
  <si>
    <t>α</t>
  </si>
  <si>
    <t>δ</t>
  </si>
  <si>
    <t>rate constant of recovery by nature or treatment</t>
  </si>
  <si>
    <t>Late Latent stage</t>
  </si>
  <si>
    <t>Susceptible</t>
  </si>
  <si>
    <t>Recovered</t>
  </si>
  <si>
    <t>Description</t>
  </si>
  <si>
    <t>ω</t>
  </si>
  <si>
    <t>p</t>
  </si>
  <si>
    <t>1-p</t>
  </si>
  <si>
    <t>Proportion of individuals who go to late latent from early latent</t>
  </si>
  <si>
    <t>Proportion of individuals who go directly to active TB from early latent</t>
  </si>
  <si>
    <t>ν</t>
  </si>
  <si>
    <t>π</t>
  </si>
  <si>
    <t>q1</t>
  </si>
  <si>
    <t>q2</t>
  </si>
  <si>
    <t>percentage of new immigrants who are early latent</t>
  </si>
  <si>
    <t>Assumption</t>
  </si>
  <si>
    <t>No new immigrants with active TB because of strict immigration policies</t>
  </si>
  <si>
    <r>
      <t>d</t>
    </r>
    <r>
      <rPr>
        <vertAlign val="subscript"/>
        <sz val="11"/>
        <color theme="1"/>
        <rFont val="Calibri"/>
        <family val="2"/>
        <scheme val="minor"/>
      </rPr>
      <t>X</t>
    </r>
  </si>
  <si>
    <r>
      <t>d</t>
    </r>
    <r>
      <rPr>
        <vertAlign val="subscript"/>
        <sz val="11"/>
        <color theme="1"/>
        <rFont val="Calibri"/>
        <family val="2"/>
        <scheme val="minor"/>
      </rPr>
      <t>E</t>
    </r>
  </si>
  <si>
    <r>
      <t>d</t>
    </r>
    <r>
      <rPr>
        <vertAlign val="subscript"/>
        <sz val="11"/>
        <color theme="1"/>
        <rFont val="Calibri"/>
        <family val="2"/>
        <scheme val="minor"/>
      </rPr>
      <t>L</t>
    </r>
  </si>
  <si>
    <r>
      <t>d</t>
    </r>
    <r>
      <rPr>
        <vertAlign val="subscript"/>
        <sz val="11"/>
        <color theme="1"/>
        <rFont val="Calibri"/>
        <family val="2"/>
        <scheme val="minor"/>
      </rPr>
      <t>T</t>
    </r>
  </si>
  <si>
    <r>
      <t>d</t>
    </r>
    <r>
      <rPr>
        <vertAlign val="subscript"/>
        <sz val="11"/>
        <color theme="1"/>
        <rFont val="Calibri"/>
        <family val="2"/>
        <scheme val="minor"/>
      </rPr>
      <t>R</t>
    </r>
  </si>
  <si>
    <t>natural removal rate for E</t>
  </si>
  <si>
    <t>natural removal rate for L</t>
  </si>
  <si>
    <t>natural removal rate for T</t>
  </si>
  <si>
    <t>natural removal rate for R</t>
  </si>
  <si>
    <t>q1^2 + q2^2 =/= 0</t>
  </si>
  <si>
    <t>Active TB (Only increased from individuals in X meeting with T)</t>
  </si>
  <si>
    <t>β</t>
  </si>
  <si>
    <t>transmission rate within foreign-born population in Canada</t>
  </si>
  <si>
    <t>Value</t>
  </si>
  <si>
    <t>Early Latent stage (2 years)</t>
  </si>
  <si>
    <t>natural removal rate for X (estimate)</t>
  </si>
  <si>
    <t>percentage of new immigrants who are late latent (q2 &gt; q1?)</t>
  </si>
  <si>
    <t>Unit</t>
  </si>
  <si>
    <t>person/year</t>
  </si>
  <si>
    <t>person</t>
  </si>
  <si>
    <r>
      <t>d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natural removal rate for X (estimate)</t>
    </r>
  </si>
  <si>
    <r>
      <t>d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d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d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 d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d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</t>
    </r>
  </si>
  <si>
    <t>average number of annual new immigrants to Canada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</si>
  <si>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</si>
  <si>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</si>
  <si>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</si>
  <si>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</si>
  <si>
    <t>Unspecified</t>
  </si>
  <si>
    <t>Active: Foreign-born immigrant population in Canada 2001</t>
  </si>
  <si>
    <t>Susceptible: Foreign-born immigrant population in Canada 2001</t>
  </si>
  <si>
    <t>Early Latent: Foreign-born immigrant population in Canada 2001</t>
  </si>
  <si>
    <t>Late Latent: Foreign-born immigrant population in Canada 2001</t>
  </si>
  <si>
    <t>Late latent stage progression rate (slow) 1% develop active TB in 50 years</t>
  </si>
  <si>
    <t>Tuberculosis in Canada 2002</t>
  </si>
  <si>
    <t>TB-induced death rate</t>
  </si>
  <si>
    <t>cured or treatment complete/reported cases</t>
  </si>
  <si>
    <t>transmissibility/person/year</t>
  </si>
  <si>
    <t>progression/person/year</t>
  </si>
  <si>
    <t>death/reported case</t>
  </si>
  <si>
    <t>Total</t>
  </si>
  <si>
    <t>The intrinsic transmission dynamics of tuberculosis epidemics</t>
  </si>
  <si>
    <t>calculation not shown</t>
  </si>
  <si>
    <t>Early latent stage average progression rate</t>
  </si>
  <si>
    <t>Dynamics of a stochastic tuberculosis model with antibiotic resistance</t>
  </si>
  <si>
    <t>β'</t>
  </si>
  <si>
    <t>transmission rate within foreign-born population Recovered Pop in Canada</t>
  </si>
  <si>
    <t>39 Early Therapy for Latent Tuberculosis Infection</t>
  </si>
  <si>
    <t>known</t>
  </si>
  <si>
    <t>x, e, l, r distribution unknown</t>
  </si>
  <si>
    <t>hard to estimate</t>
  </si>
  <si>
    <t>somewhat known</t>
  </si>
  <si>
    <t>not sure</t>
  </si>
  <si>
    <t>Year</t>
  </si>
  <si>
    <t>Guo-Wu claim reported by Canada Statiatics in 2001, but the link Guo-Wu provide goes nowhere</t>
  </si>
  <si>
    <t>reported</t>
  </si>
  <si>
    <t>R0</t>
  </si>
  <si>
    <t>Recovered: Foreign-born immigrant population in Canada 2001</t>
  </si>
  <si>
    <t>How known is this?</t>
  </si>
  <si>
    <t>But according to 28 [2003]  also Although the risk of
TB is highest in the first 5 years after immigration, it remains
substantially higher among immigrants from highincidence
countries than in the general population for at
least 20 years after immigration to low-incidence countries</t>
  </si>
  <si>
    <t xml:space="preserve"> (all pass this stage in 2.5 years), according to [39] Early Therapy for Latent Tuberculosis Infection.  </t>
  </si>
  <si>
    <t>hard to estimate / wiggle room in literature</t>
  </si>
  <si>
    <t>Variables</t>
  </si>
  <si>
    <t>Appearance, Page in pdf(in report)</t>
  </si>
  <si>
    <t>Range</t>
  </si>
  <si>
    <t>X(t)</t>
  </si>
  <si>
    <t>3(697)</t>
  </si>
  <si>
    <t>Number of susceptible individuals at time t</t>
  </si>
  <si>
    <t>E(t)</t>
  </si>
  <si>
    <t>Number of individuals in early latent stage  at time t</t>
  </si>
  <si>
    <t>L(t)</t>
  </si>
  <si>
    <t>Number of late laten stage individuals at time t</t>
  </si>
  <si>
    <t>T(t)</t>
  </si>
  <si>
    <t>Number of individuals with active TB at time t</t>
  </si>
  <si>
    <t>R(t)</t>
  </si>
  <si>
    <t>Numbers of recovered individuals at time t</t>
  </si>
  <si>
    <t>Parameters</t>
  </si>
  <si>
    <r>
      <t>X</t>
    </r>
    <r>
      <rPr>
        <vertAlign val="subscript"/>
        <sz val="16"/>
        <color theme="1"/>
        <rFont val="Calibri"/>
        <family val="2"/>
        <scheme val="minor"/>
      </rPr>
      <t>0</t>
    </r>
  </si>
  <si>
    <t>10(704)</t>
  </si>
  <si>
    <t>Statistics Canada, 2001 Census of Canada https://www12.statcan.gc.ca/english/census01/home/Index.cfm</t>
  </si>
  <si>
    <r>
      <t>E</t>
    </r>
    <r>
      <rPr>
        <vertAlign val="subscript"/>
        <sz val="16"/>
        <color theme="1"/>
        <rFont val="Calibri"/>
        <family val="2"/>
        <scheme val="minor"/>
      </rPr>
      <t>0</t>
    </r>
  </si>
  <si>
    <r>
      <t>L</t>
    </r>
    <r>
      <rPr>
        <vertAlign val="subscript"/>
        <sz val="16"/>
        <color theme="1"/>
        <rFont val="Calibri"/>
        <family val="2"/>
        <scheme val="minor"/>
      </rPr>
      <t>0</t>
    </r>
  </si>
  <si>
    <r>
      <t>T</t>
    </r>
    <r>
      <rPr>
        <vertAlign val="subscript"/>
        <sz val="16"/>
        <color theme="1"/>
        <rFont val="Calibri"/>
        <family val="2"/>
        <scheme val="minor"/>
      </rPr>
      <t>0</t>
    </r>
  </si>
  <si>
    <t>3(697), 11(705)</t>
  </si>
  <si>
    <t xml:space="preserve">transmission rate within foreign-born population in Canada. </t>
  </si>
  <si>
    <t xml:space="preserve">π </t>
  </si>
  <si>
    <t>CIC, Citizenship and Immigration Statistics, p.4 https://epe.lac-bac.gc.ca/100/202/301/immigration_statistics-ef/mp22-1_1996.pdf</t>
  </si>
  <si>
    <t xml:space="preserve">ω </t>
  </si>
  <si>
    <t>[0,1]</t>
  </si>
  <si>
    <t>all LTBI immigrants pass through latent stage in the first 2.5 years</t>
  </si>
  <si>
    <t>P(progresses directly to active TB stage from early latent without treatment)</t>
  </si>
  <si>
    <t>P(progresses to late latent from early latent without treatment)</t>
  </si>
  <si>
    <t xml:space="preserve">ν </t>
  </si>
  <si>
    <t xml:space="preserve">the rate of slow progression to active TB due to reactivation </t>
  </si>
  <si>
    <t>4(698)</t>
  </si>
  <si>
    <t xml:space="preserve">TB-caused death rate </t>
  </si>
  <si>
    <t>Health Canada, TB in Canada 2001 [39] - Appendix II, Table 23 or Results Figure 1</t>
  </si>
  <si>
    <t>(cured or treatment complete)/reported cases</t>
  </si>
  <si>
    <t xml:space="preserve">constant rate of recovery by nature or treatment </t>
  </si>
  <si>
    <t>Health Canada, TB in Canada 2001 [39] - Appendix II, Table 26, (270+297)/705</t>
  </si>
  <si>
    <r>
      <t>q</t>
    </r>
    <r>
      <rPr>
        <sz val="16"/>
        <color theme="1"/>
        <rFont val="CMR7"/>
      </rPr>
      <t xml:space="preserve">1 </t>
    </r>
  </si>
  <si>
    <t>percentages of early latent (high risk) new immigrants to develop TB</t>
  </si>
  <si>
    <r>
      <t>q</t>
    </r>
    <r>
      <rPr>
        <sz val="16"/>
        <color theme="1"/>
        <rFont val="CMR7"/>
      </rPr>
      <t xml:space="preserve">2 </t>
    </r>
  </si>
  <si>
    <t>percentages of late latent latent (low risk) new immigrants to develop TB</t>
  </si>
  <si>
    <t>Note that the results of different combinations of q1 q2 are recorded in section 4</t>
  </si>
  <si>
    <r>
      <t>d</t>
    </r>
    <r>
      <rPr>
        <vertAlign val="subscript"/>
        <sz val="16"/>
        <color theme="1"/>
        <rFont val="Calibri"/>
        <family val="2"/>
        <scheme val="minor"/>
      </rPr>
      <t>X</t>
    </r>
  </si>
  <si>
    <t>4(698), 11(705)</t>
  </si>
  <si>
    <r>
      <t>d</t>
    </r>
    <r>
      <rPr>
        <vertAlign val="subscript"/>
        <sz val="16"/>
        <color theme="1"/>
        <rFont val="Calibri"/>
        <family val="2"/>
        <scheme val="minor"/>
      </rPr>
      <t>E</t>
    </r>
  </si>
  <si>
    <r>
      <t>d</t>
    </r>
    <r>
      <rPr>
        <vertAlign val="subscript"/>
        <sz val="16"/>
        <color theme="1"/>
        <rFont val="Calibri"/>
        <family val="2"/>
        <scheme val="minor"/>
      </rPr>
      <t>L</t>
    </r>
  </si>
  <si>
    <r>
      <t>d</t>
    </r>
    <r>
      <rPr>
        <vertAlign val="subscript"/>
        <sz val="16"/>
        <color theme="1"/>
        <rFont val="Calibri"/>
        <family val="2"/>
        <scheme val="minor"/>
      </rPr>
      <t>T</t>
    </r>
  </si>
  <si>
    <r>
      <t>d</t>
    </r>
    <r>
      <rPr>
        <vertAlign val="subscript"/>
        <sz val="16"/>
        <color theme="1"/>
        <rFont val="Calibri"/>
        <family val="2"/>
        <scheme val="minor"/>
      </rPr>
      <t>R</t>
    </r>
  </si>
  <si>
    <r>
      <t>d</t>
    </r>
    <r>
      <rPr>
        <vertAlign val="subscript"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 xml:space="preserve"> = d</t>
    </r>
    <r>
      <rPr>
        <vertAlign val="subscript"/>
        <sz val="16"/>
        <color theme="1"/>
        <rFont val="Calibri"/>
        <family val="2"/>
        <scheme val="minor"/>
      </rPr>
      <t>E</t>
    </r>
    <r>
      <rPr>
        <sz val="16"/>
        <color theme="1"/>
        <rFont val="Calibri"/>
        <family val="2"/>
        <scheme val="minor"/>
      </rPr>
      <t xml:space="preserve"> = d</t>
    </r>
    <r>
      <rPr>
        <vertAlign val="subscript"/>
        <sz val="16"/>
        <color theme="1"/>
        <rFont val="Calibri"/>
        <family val="2"/>
        <scheme val="minor"/>
      </rPr>
      <t>L</t>
    </r>
    <r>
      <rPr>
        <sz val="16"/>
        <color theme="1"/>
        <rFont val="Calibri"/>
        <family val="2"/>
        <scheme val="minor"/>
      </rPr>
      <t xml:space="preserve"> = d</t>
    </r>
    <r>
      <rPr>
        <vertAlign val="subscript"/>
        <sz val="16"/>
        <color theme="1"/>
        <rFont val="Calibri"/>
        <family val="2"/>
        <scheme val="minor"/>
      </rPr>
      <t>T</t>
    </r>
    <r>
      <rPr>
        <sz val="16"/>
        <color theme="1"/>
        <rFont val="Calibri"/>
        <family val="2"/>
        <scheme val="minor"/>
      </rPr>
      <t xml:space="preserve"> = d</t>
    </r>
    <r>
      <rPr>
        <vertAlign val="subscript"/>
        <sz val="16"/>
        <color theme="1"/>
        <rFont val="Calibri"/>
        <family val="2"/>
        <scheme val="minor"/>
      </rPr>
      <t xml:space="preserve">R, </t>
    </r>
  </si>
  <si>
    <t>2(696), 4(698)</t>
  </si>
  <si>
    <t>q1^2 + q2^2  != 0, A proportion of annual new immigrants are latently infected, and a small percentage of them are in the highest risk to develop TB after arrival.</t>
  </si>
  <si>
    <t>All parameters are non-negative</t>
  </si>
  <si>
    <t>foreign-born to others is neglected</t>
  </si>
  <si>
    <t>dT should be higher than patients in other states</t>
  </si>
  <si>
    <t>Glossaries</t>
  </si>
  <si>
    <t>TB</t>
  </si>
  <si>
    <t>Tuberculosis</t>
  </si>
  <si>
    <t>LTBI</t>
  </si>
  <si>
    <t>Latent TB Infection</t>
  </si>
  <si>
    <t>References with Bad Links in the Paper</t>
  </si>
  <si>
    <t>http://dx.doi.org/10.1038/nm0895-815</t>
  </si>
  <si>
    <t>https://publications.gc.ca/collections/Collection/H39-1-6-2002E.pdf</t>
  </si>
  <si>
    <t>https://academic.oup.com/aje/article/153/4/381/129068</t>
  </si>
  <si>
    <t>Updates</t>
  </si>
  <si>
    <t>Average number of annual new immigrants to Canada</t>
  </si>
  <si>
    <t>https://www.statista.com/statistics/443063/number-of-immigrants-in-canada/</t>
  </si>
  <si>
    <t>2018 Paper Updates/Calculate</t>
  </si>
  <si>
    <t>Reference page</t>
  </si>
  <si>
    <t>Remark</t>
  </si>
  <si>
    <t>York Paper Remark</t>
  </si>
  <si>
    <t>Unknown</t>
  </si>
  <si>
    <t>2,730,390 / (2013-2000) = 210030</t>
  </si>
  <si>
    <t xml:space="preserve">rate constant of recovery by nature or treatment </t>
  </si>
  <si>
    <r>
      <t>X</t>
    </r>
    <r>
      <rPr>
        <vertAlign val="subscript"/>
        <sz val="16"/>
        <color theme="1"/>
        <rFont val="Calibri"/>
        <family val="2"/>
        <scheme val="minor"/>
      </rPr>
      <t>0</t>
    </r>
    <r>
      <rPr>
        <sz val="16"/>
        <color theme="1"/>
        <rFont val="Calibri"/>
        <family val="2"/>
        <scheme val="minor"/>
      </rPr>
      <t xml:space="preserve"> </t>
    </r>
  </si>
  <si>
    <t>Estimated Foreign-Born immigrant population</t>
  </si>
  <si>
    <t>foreign-born to others is zero</t>
  </si>
  <si>
    <t>Active TB cases</t>
  </si>
  <si>
    <t>Notes</t>
  </si>
  <si>
    <t>*</t>
  </si>
  <si>
    <t xml:space="preserve">P.N(M) : N is Page number of the pdf, M is the page number at the top right hand corner of the paper </t>
  </si>
  <si>
    <t>TB Surveilance Paper Updates/Calculation 2019</t>
  </si>
  <si>
    <t>Highlighted in blue = copy from paper</t>
  </si>
  <si>
    <r>
      <rPr>
        <b/>
        <sz val="16"/>
        <color theme="1"/>
        <rFont val="Calibri"/>
        <family val="2"/>
        <scheme val="minor"/>
      </rPr>
      <t>2019</t>
    </r>
    <r>
      <rPr>
        <sz val="16"/>
        <color theme="1"/>
        <rFont val="Calibri"/>
        <family val="2"/>
        <scheme val="minor"/>
      </rPr>
      <t xml:space="preserve"> data from TB Surveilance in Canada</t>
    </r>
  </si>
  <si>
    <r>
      <rPr>
        <b/>
        <sz val="16"/>
        <color theme="1"/>
        <rFont val="Calibri"/>
        <family val="2"/>
        <scheme val="minor"/>
      </rPr>
      <t>2010</t>
    </r>
    <r>
      <rPr>
        <sz val="16"/>
        <color theme="1"/>
        <rFont val="Calibri"/>
        <family val="2"/>
        <scheme val="minor"/>
      </rPr>
      <t xml:space="preserve"> data from TB Surveilance in Canada</t>
    </r>
  </si>
  <si>
    <t>Formula</t>
  </si>
  <si>
    <t>"=8973415*B9/B13</t>
  </si>
  <si>
    <t>Fig. 5, P.13</t>
  </si>
  <si>
    <t>"=I13*(B9/B13)</t>
  </si>
  <si>
    <t>15.9 = incidence rate (per 100,000 population)</t>
  </si>
  <si>
    <t>"=8973415*B10/B13</t>
  </si>
  <si>
    <t>"=I13*B10/B13</t>
  </si>
  <si>
    <t>"=8973415*B11/B13</t>
  </si>
  <si>
    <t>"=I13*B11/B13</t>
  </si>
  <si>
    <t>Copy from paper</t>
  </si>
  <si>
    <t>Foreign-born Active TB cases in 2019</t>
  </si>
  <si>
    <t>1427 / (15.9/100,000) － 1427 = 8,973,415</t>
  </si>
  <si>
    <t>15.9 = TB rate in 2019</t>
  </si>
  <si>
    <t>"=I12/(14.1/100000), 14.1 = TB rate in 2020</t>
  </si>
  <si>
    <t>"=B15</t>
  </si>
  <si>
    <t>"=B17</t>
  </si>
  <si>
    <t>"=B18</t>
  </si>
  <si>
    <t>"=B19</t>
  </si>
  <si>
    <t>"=B20</t>
  </si>
  <si>
    <t>Table 7, P.24</t>
  </si>
  <si>
    <t>2019 data</t>
  </si>
  <si>
    <t>"=B24</t>
  </si>
  <si>
    <t>"=B25</t>
  </si>
  <si>
    <t>"=B28</t>
  </si>
  <si>
    <t>"=B29</t>
  </si>
  <si>
    <t>"=B30</t>
  </si>
  <si>
    <t>"=B31</t>
  </si>
  <si>
    <t>"=B32</t>
  </si>
  <si>
    <t>How to compute initial conditions</t>
  </si>
  <si>
    <r>
      <t>X</t>
    </r>
    <r>
      <rPr>
        <vertAlign val="subscript"/>
        <sz val="16"/>
        <color rgb="FF000000"/>
        <rFont val="Calibri"/>
        <family val="2"/>
        <scheme val="minor"/>
      </rPr>
      <t>0</t>
    </r>
  </si>
  <si>
    <t>Total * (X0 in York Paper) / (Total Foreign Population in York Paper)</t>
  </si>
  <si>
    <r>
      <t>E</t>
    </r>
    <r>
      <rPr>
        <vertAlign val="subscript"/>
        <sz val="16"/>
        <color rgb="FF000000"/>
        <rFont val="Calibri"/>
        <family val="2"/>
        <scheme val="minor"/>
      </rPr>
      <t>0</t>
    </r>
  </si>
  <si>
    <t>Total * (E0 in York Paper) / (Total Foreign Population in York Paper)</t>
  </si>
  <si>
    <r>
      <t>L</t>
    </r>
    <r>
      <rPr>
        <vertAlign val="subscript"/>
        <sz val="16"/>
        <color rgb="FF000000"/>
        <rFont val="Calibri"/>
        <family val="2"/>
        <scheme val="minor"/>
      </rPr>
      <t>0</t>
    </r>
  </si>
  <si>
    <t>Total * (L0 in York Paper) / (Total Foreign Population in York Paper)</t>
  </si>
  <si>
    <r>
      <t>T</t>
    </r>
    <r>
      <rPr>
        <vertAlign val="subscript"/>
        <sz val="16"/>
        <color rgb="FF000000"/>
        <rFont val="Calibri"/>
        <family val="2"/>
        <scheme val="minor"/>
      </rPr>
      <t>0</t>
    </r>
  </si>
  <si>
    <t>Active TB cases/Reported cases = Given/Copy from TB Surveilance in Canada</t>
  </si>
  <si>
    <t xml:space="preserve"> TB rate = 100,000 * Reported Cases (T0) / Total Foreign Population =&gt; Total Foreign Population = 100,000 * Reported Cases (T0) / TB rate</t>
  </si>
  <si>
    <t>TB rate (per 100,000 population)  = Given/Copy from TB Surveilance in Canada</t>
  </si>
  <si>
    <t>New Immigrants</t>
  </si>
  <si>
    <t>https://www.canada.ca/en/immigration-refugees-citizenship/news/2021/12/canada-welcomes-the-most-immigrants-in-a-single-year-in-its-history.html</t>
  </si>
  <si>
    <t>Average</t>
  </si>
  <si>
    <t>%</t>
  </si>
  <si>
    <t>7*10^(-6)</t>
  </si>
  <si>
    <t>Description (Guo-Wu)</t>
  </si>
  <si>
    <t>Unit (Guo-Wu)</t>
  </si>
  <si>
    <t>Ziv Description</t>
  </si>
  <si>
    <t>for a moderate epidemic (corresponding to seven new infections per infectious case per year)</t>
  </si>
  <si>
    <t>corresponding to 5 percent probability of development of disease over 20 years during the long-term LTBI stage</t>
  </si>
  <si>
    <t>mu_T</t>
  </si>
  <si>
    <t>corresponding to a 50 percent death rate in 5 years for untreated active tuberculosis.</t>
  </si>
  <si>
    <t>Ziv symbol</t>
  </si>
  <si>
    <t>Figure 1 flow chart</t>
  </si>
  <si>
    <t>Link to paper:</t>
  </si>
  <si>
    <t>Flow diagram picture:</t>
  </si>
  <si>
    <t>Param Symbol</t>
  </si>
  <si>
    <t>? Discussion</t>
  </si>
  <si>
    <t>Brief Description</t>
  </si>
  <si>
    <t>Typical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</si>
</sst>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MMI10"/>
    </font>
    <font>
      <sz val="16"/>
      <color theme="1"/>
      <name val="Calibri"/>
      <family val="2"/>
    </font>
    <font>
      <sz val="16"/>
      <color theme="1"/>
      <name val="CMR7"/>
    </font>
    <font>
      <sz val="16"/>
      <color theme="1"/>
      <name val="CMR10"/>
    </font>
    <font>
      <u/>
      <sz val="16"/>
      <color theme="1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4D5156"/>
      <name val="Arial"/>
      <family val="2"/>
    </font>
    <font>
      <sz val="16"/>
      <color theme="1"/>
      <name val="Helvetica Neue"/>
      <family val="2"/>
    </font>
    <font>
      <sz val="13"/>
      <color theme="1"/>
      <name val="Helvetica Neue"/>
      <family val="2"/>
    </font>
    <font>
      <vertAlign val="subscript"/>
      <sz val="16"/>
      <color rgb="FF000000"/>
      <name val="Calibri"/>
      <family val="2"/>
      <scheme val="minor"/>
    </font>
    <font>
      <sz val="13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1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1" applyFont="1"/>
    <xf numFmtId="0" fontId="13" fillId="0" borderId="0" xfId="0" applyFont="1"/>
    <xf numFmtId="0" fontId="14" fillId="0" borderId="0" xfId="0" applyFont="1"/>
    <xf numFmtId="0" fontId="12" fillId="0" borderId="0" xfId="1" applyFont="1" applyAlignment="1">
      <alignment horizontal="left"/>
    </xf>
    <xf numFmtId="0" fontId="15" fillId="0" borderId="0" xfId="0" applyFont="1"/>
    <xf numFmtId="0" fontId="6" fillId="2" borderId="0" xfId="0" applyFont="1" applyFill="1"/>
    <xf numFmtId="0" fontId="15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16" fillId="0" borderId="0" xfId="0" applyFont="1"/>
    <xf numFmtId="0" fontId="5" fillId="0" borderId="0" xfId="0" applyFont="1"/>
    <xf numFmtId="0" fontId="6" fillId="3" borderId="0" xfId="0" applyFont="1" applyFill="1" applyAlignment="1">
      <alignment horizontal="center"/>
    </xf>
    <xf numFmtId="3" fontId="6" fillId="2" borderId="0" xfId="0" applyNumberFormat="1" applyFont="1" applyFill="1" applyAlignment="1">
      <alignment horizontal="left"/>
    </xf>
    <xf numFmtId="3" fontId="6" fillId="3" borderId="0" xfId="0" applyNumberFormat="1" applyFont="1" applyFill="1" applyAlignment="1">
      <alignment horizontal="center"/>
    </xf>
    <xf numFmtId="0" fontId="6" fillId="3" borderId="0" xfId="0" applyFont="1" applyFill="1"/>
    <xf numFmtId="0" fontId="13" fillId="0" borderId="0" xfId="0" applyFont="1" applyAlignment="1">
      <alignment horizontal="center"/>
    </xf>
    <xf numFmtId="0" fontId="13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18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628650</xdr:colOff>
      <xdr:row>39</xdr:row>
      <xdr:rowOff>95250</xdr:rowOff>
    </xdr:from>
    <xdr:to>
      <xdr:col>3</xdr:col>
      <xdr:colOff>5296772</xdr:colOff>
      <xdr:row>74</xdr:row>
      <xdr:rowOff>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F1EE8-C2A7-421C-BF7D-3B5DB4987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7905750"/>
          <a:ext cx="6249272" cy="6611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443063/number-of-immigrants-in-canada/" TargetMode="External"/><Relationship Id="rId2" Type="http://schemas.openxmlformats.org/officeDocument/2006/relationships/hyperlink" Target="http://dx.doi.org/10.1038/nm0895-815" TargetMode="External"/><Relationship Id="rId1" Type="http://schemas.openxmlformats.org/officeDocument/2006/relationships/hyperlink" Target="https://publications.gc.ca/collections/Collection/H39-1-6-2002E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a.com/statistics/443063/number-of-immigrants-in-canad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31CF-97A3-4835-85A1-3F7AA0D53A3D}">
  <dimension ref="A1:I40"/>
  <sheetViews>
    <sheetView zoomScale="85" zoomScaleNormal="85" workbookViewId="0">
      <selection activeCell="A2" sqref="A2"/>
    </sheetView>
  </sheetViews>
  <sheetFormatPr defaultRowHeight="15"/>
  <cols>
    <col min="1" max="1" width="12.140625" style="1" customWidth="1"/>
    <col min="2" max="2" width="11.85546875" bestFit="1" customWidth="1"/>
    <col min="3" max="3" width="11.85546875" customWidth="1"/>
    <col min="4" max="4" width="28" style="1" customWidth="1"/>
    <col min="5" max="5" width="69" bestFit="1" customWidth="1"/>
    <col min="6" max="6" width="69" customWidth="1"/>
    <col min="7" max="7" width="64.28515625" customWidth="1"/>
    <col min="8" max="8" width="29.140625" customWidth="1"/>
  </cols>
  <sheetData>
    <row r="1" spans="1:9" s="8" customFormat="1">
      <c r="A1" s="6" t="s">
        <v>0</v>
      </c>
      <c r="B1" s="6" t="s">
        <v>38</v>
      </c>
      <c r="C1" s="6"/>
      <c r="D1" s="6" t="s">
        <v>42</v>
      </c>
      <c r="E1" s="7" t="s">
        <v>12</v>
      </c>
      <c r="F1" s="8" t="s">
        <v>82</v>
      </c>
      <c r="H1" s="9" t="s">
        <v>77</v>
      </c>
      <c r="I1" s="9"/>
    </row>
    <row r="2" spans="1:9">
      <c r="A2" s="1" t="s">
        <v>1</v>
      </c>
      <c r="B2" s="1"/>
      <c r="C2" s="1"/>
      <c r="D2" s="1" t="s">
        <v>44</v>
      </c>
      <c r="E2" t="s">
        <v>10</v>
      </c>
      <c r="F2" s="1" t="s">
        <v>73</v>
      </c>
      <c r="H2" s="1"/>
      <c r="I2" s="4"/>
    </row>
    <row r="3" spans="1:9">
      <c r="A3" s="1" t="s">
        <v>2</v>
      </c>
      <c r="B3" s="1"/>
      <c r="C3" s="1"/>
      <c r="D3" s="1" t="s">
        <v>44</v>
      </c>
      <c r="E3" t="s">
        <v>39</v>
      </c>
      <c r="F3" s="1" t="s">
        <v>73</v>
      </c>
      <c r="H3" s="1"/>
      <c r="I3" s="4"/>
    </row>
    <row r="4" spans="1:9">
      <c r="A4" s="1" t="s">
        <v>3</v>
      </c>
      <c r="B4" s="1"/>
      <c r="C4" s="1"/>
      <c r="D4" s="1" t="s">
        <v>44</v>
      </c>
      <c r="E4" t="s">
        <v>9</v>
      </c>
      <c r="F4" s="1" t="s">
        <v>73</v>
      </c>
      <c r="H4" s="1"/>
      <c r="I4" s="4"/>
    </row>
    <row r="5" spans="1:9">
      <c r="A5" s="1" t="s">
        <v>4</v>
      </c>
      <c r="B5" s="1"/>
      <c r="C5" s="1"/>
      <c r="D5" s="1" t="s">
        <v>44</v>
      </c>
      <c r="E5" t="s">
        <v>35</v>
      </c>
      <c r="F5" s="1" t="s">
        <v>72</v>
      </c>
      <c r="H5" s="1"/>
      <c r="I5" s="4"/>
    </row>
    <row r="6" spans="1:9">
      <c r="A6" s="1" t="s">
        <v>5</v>
      </c>
      <c r="B6" s="1"/>
      <c r="C6" s="1"/>
      <c r="D6" s="1" t="s">
        <v>44</v>
      </c>
      <c r="E6" t="s">
        <v>11</v>
      </c>
      <c r="F6" s="1" t="s">
        <v>73</v>
      </c>
      <c r="H6" s="1"/>
      <c r="I6" s="4"/>
    </row>
    <row r="7" spans="1:9">
      <c r="B7" s="1"/>
      <c r="C7" s="1" t="s">
        <v>213</v>
      </c>
      <c r="H7" s="1"/>
      <c r="I7" s="4"/>
    </row>
    <row r="8" spans="1:9" ht="18">
      <c r="A8" s="1" t="s">
        <v>48</v>
      </c>
      <c r="B8" s="1">
        <v>4431746</v>
      </c>
      <c r="C8" s="1">
        <f>B8/B$13</f>
        <v>0.78588552403498735</v>
      </c>
      <c r="D8" s="1" t="s">
        <v>44</v>
      </c>
      <c r="E8" t="s">
        <v>54</v>
      </c>
      <c r="F8" s="1" t="s">
        <v>74</v>
      </c>
      <c r="H8" s="1"/>
      <c r="I8" s="4"/>
    </row>
    <row r="9" spans="1:9" ht="18">
      <c r="A9" s="1" t="s">
        <v>49</v>
      </c>
      <c r="B9" s="1">
        <v>9784</v>
      </c>
      <c r="C9" s="1">
        <f t="shared" ref="C9:C12" si="0">B9/B$13</f>
        <v>1.7350055637571098E-3</v>
      </c>
      <c r="D9" s="1" t="s">
        <v>44</v>
      </c>
      <c r="E9" t="s">
        <v>55</v>
      </c>
      <c r="F9" s="1" t="s">
        <v>74</v>
      </c>
      <c r="H9" s="1"/>
      <c r="I9" s="4"/>
    </row>
    <row r="10" spans="1:9" ht="18">
      <c r="A10" s="1" t="s">
        <v>50</v>
      </c>
      <c r="B10" s="1">
        <v>1196551</v>
      </c>
      <c r="C10" s="1">
        <f t="shared" si="0"/>
        <v>0.21218547039238897</v>
      </c>
      <c r="D10" s="1" t="s">
        <v>44</v>
      </c>
      <c r="E10" t="s">
        <v>56</v>
      </c>
      <c r="F10" s="1" t="s">
        <v>74</v>
      </c>
      <c r="H10" s="1"/>
      <c r="I10" s="4"/>
    </row>
    <row r="11" spans="1:9" ht="18">
      <c r="A11" s="1" t="s">
        <v>51</v>
      </c>
      <c r="B11" s="1">
        <v>1094</v>
      </c>
      <c r="C11" s="1">
        <f t="shared" si="0"/>
        <v>1.9400000886654519E-4</v>
      </c>
      <c r="D11" s="1" t="s">
        <v>44</v>
      </c>
      <c r="E11" t="s">
        <v>53</v>
      </c>
      <c r="F11" s="1" t="s">
        <v>79</v>
      </c>
      <c r="H11" s="1">
        <v>2001</v>
      </c>
      <c r="I11" s="4" t="s">
        <v>78</v>
      </c>
    </row>
    <row r="12" spans="1:9">
      <c r="A12" s="1" t="s">
        <v>80</v>
      </c>
      <c r="B12" s="1">
        <v>0</v>
      </c>
      <c r="C12" s="1">
        <f t="shared" si="0"/>
        <v>0</v>
      </c>
      <c r="D12" s="1" t="s">
        <v>44</v>
      </c>
      <c r="E12" t="s">
        <v>81</v>
      </c>
      <c r="F12" s="1" t="s">
        <v>74</v>
      </c>
      <c r="H12" s="1"/>
      <c r="I12" s="4"/>
    </row>
    <row r="13" spans="1:9">
      <c r="A13" s="1" t="s">
        <v>64</v>
      </c>
      <c r="B13">
        <f>SUM(B8:B12)</f>
        <v>5639175</v>
      </c>
      <c r="F13" s="1" t="s">
        <v>72</v>
      </c>
      <c r="H13" s="1"/>
      <c r="I13" s="4"/>
    </row>
    <row r="14" spans="1:9">
      <c r="H14" s="1"/>
      <c r="I14" s="4"/>
    </row>
    <row r="15" spans="1:9" ht="18">
      <c r="A15" s="1" t="s">
        <v>25</v>
      </c>
      <c r="B15" s="1">
        <v>3.9E-2</v>
      </c>
      <c r="C15" s="1"/>
      <c r="D15" s="2" t="s">
        <v>43</v>
      </c>
      <c r="E15" t="s">
        <v>40</v>
      </c>
      <c r="F15" s="2" t="s">
        <v>72</v>
      </c>
      <c r="H15" s="1"/>
      <c r="I15" s="4"/>
    </row>
    <row r="16" spans="1:9" ht="18">
      <c r="A16" s="1" t="s">
        <v>26</v>
      </c>
      <c r="B16" s="1">
        <v>3.9E-2</v>
      </c>
      <c r="C16" s="1"/>
      <c r="D16" s="2" t="s">
        <v>43</v>
      </c>
      <c r="E16" t="s">
        <v>30</v>
      </c>
      <c r="F16" s="2" t="s">
        <v>72</v>
      </c>
      <c r="H16" s="1"/>
      <c r="I16" s="4"/>
    </row>
    <row r="17" spans="1:9" ht="18">
      <c r="A17" s="1" t="s">
        <v>27</v>
      </c>
      <c r="B17" s="1">
        <v>3.9E-2</v>
      </c>
      <c r="C17" s="1"/>
      <c r="D17" s="2" t="s">
        <v>43</v>
      </c>
      <c r="E17" t="s">
        <v>31</v>
      </c>
      <c r="F17" s="2" t="s">
        <v>72</v>
      </c>
      <c r="H17" s="1"/>
      <c r="I17" s="4"/>
    </row>
    <row r="18" spans="1:9" ht="18">
      <c r="A18" s="1" t="s">
        <v>28</v>
      </c>
      <c r="B18" s="1">
        <v>3.9E-2</v>
      </c>
      <c r="C18" s="1"/>
      <c r="D18" s="2" t="s">
        <v>43</v>
      </c>
      <c r="E18" t="s">
        <v>32</v>
      </c>
      <c r="F18" s="2" t="s">
        <v>72</v>
      </c>
      <c r="H18" s="1"/>
      <c r="I18" s="4"/>
    </row>
    <row r="19" spans="1:9" ht="18">
      <c r="A19" s="1" t="s">
        <v>29</v>
      </c>
      <c r="B19" s="1">
        <v>3.9E-2</v>
      </c>
      <c r="C19" s="1"/>
      <c r="D19" s="2" t="s">
        <v>43</v>
      </c>
      <c r="E19" t="s">
        <v>33</v>
      </c>
      <c r="F19" s="2" t="s">
        <v>72</v>
      </c>
      <c r="H19" s="1"/>
      <c r="I19" s="4"/>
    </row>
    <row r="20" spans="1:9">
      <c r="H20" s="1"/>
      <c r="I20" s="4"/>
    </row>
    <row r="21" spans="1:9">
      <c r="A21" s="2" t="s">
        <v>6</v>
      </c>
      <c r="B21" s="3">
        <v>0.06</v>
      </c>
      <c r="C21" s="3"/>
      <c r="D21" s="2" t="s">
        <v>63</v>
      </c>
      <c r="E21" t="s">
        <v>59</v>
      </c>
      <c r="F21" s="2" t="s">
        <v>75</v>
      </c>
      <c r="H21" s="1">
        <v>2001</v>
      </c>
      <c r="I21" s="4" t="s">
        <v>58</v>
      </c>
    </row>
    <row r="22" spans="1:9">
      <c r="A22" s="2" t="s">
        <v>7</v>
      </c>
      <c r="B22" s="3">
        <v>0.8</v>
      </c>
      <c r="C22" s="3"/>
      <c r="D22" s="2" t="s">
        <v>60</v>
      </c>
      <c r="E22" t="s">
        <v>8</v>
      </c>
      <c r="F22" s="2" t="s">
        <v>75</v>
      </c>
      <c r="H22" s="1">
        <v>2001</v>
      </c>
      <c r="I22" s="4" t="s">
        <v>58</v>
      </c>
    </row>
    <row r="23" spans="1:9" ht="165">
      <c r="A23" s="2" t="s">
        <v>13</v>
      </c>
      <c r="B23" s="3">
        <v>0.4</v>
      </c>
      <c r="C23" s="3"/>
      <c r="D23" s="2" t="s">
        <v>62</v>
      </c>
      <c r="E23" t="s">
        <v>67</v>
      </c>
      <c r="F23" s="2" t="s">
        <v>85</v>
      </c>
      <c r="G23" s="5" t="s">
        <v>84</v>
      </c>
      <c r="H23" s="10" t="s">
        <v>83</v>
      </c>
      <c r="I23" s="4"/>
    </row>
    <row r="24" spans="1:9">
      <c r="A24" s="2" t="s">
        <v>18</v>
      </c>
      <c r="B24" s="1">
        <v>2.0000000000000001E-4</v>
      </c>
      <c r="C24" s="1"/>
      <c r="D24" s="2" t="s">
        <v>62</v>
      </c>
      <c r="E24" t="s">
        <v>57</v>
      </c>
      <c r="F24" s="2" t="s">
        <v>74</v>
      </c>
      <c r="G24" t="s">
        <v>71</v>
      </c>
      <c r="H24" s="1"/>
      <c r="I24" s="4"/>
    </row>
    <row r="25" spans="1:9">
      <c r="H25" s="1"/>
      <c r="I25" s="4"/>
    </row>
    <row r="26" spans="1:9">
      <c r="A26" s="1" t="s">
        <v>14</v>
      </c>
      <c r="B26" s="3">
        <v>0.05</v>
      </c>
      <c r="C26" s="3"/>
      <c r="E26" t="s">
        <v>17</v>
      </c>
      <c r="F26" s="2" t="s">
        <v>74</v>
      </c>
      <c r="H26" s="1">
        <v>1970</v>
      </c>
      <c r="I26" t="s">
        <v>65</v>
      </c>
    </row>
    <row r="27" spans="1:9">
      <c r="A27" s="1" t="s">
        <v>15</v>
      </c>
      <c r="B27" s="3">
        <f>1-B26</f>
        <v>0.95</v>
      </c>
      <c r="C27" s="3"/>
      <c r="E27" t="s">
        <v>16</v>
      </c>
      <c r="F27" s="2" t="s">
        <v>74</v>
      </c>
      <c r="H27" s="1">
        <v>1970</v>
      </c>
      <c r="I27" t="s">
        <v>65</v>
      </c>
    </row>
    <row r="28" spans="1:9">
      <c r="B28" s="1"/>
      <c r="C28" s="1"/>
      <c r="H28" s="1"/>
      <c r="I28" s="4"/>
    </row>
    <row r="29" spans="1:9">
      <c r="A29" s="2" t="s">
        <v>19</v>
      </c>
      <c r="B29" s="1">
        <v>223840</v>
      </c>
      <c r="C29" s="1"/>
      <c r="D29" s="2" t="s">
        <v>43</v>
      </c>
      <c r="E29" t="s">
        <v>47</v>
      </c>
      <c r="F29" s="2" t="s">
        <v>72</v>
      </c>
      <c r="H29" s="1" t="s">
        <v>52</v>
      </c>
      <c r="I29" s="4"/>
    </row>
    <row r="30" spans="1:9">
      <c r="A30" s="2" t="s">
        <v>36</v>
      </c>
      <c r="B30" s="1">
        <f>10^-8</f>
        <v>1E-8</v>
      </c>
      <c r="C30" s="1"/>
      <c r="D30" s="2" t="s">
        <v>61</v>
      </c>
      <c r="E30" t="s">
        <v>37</v>
      </c>
      <c r="F30" s="2" t="s">
        <v>75</v>
      </c>
      <c r="H30" s="1"/>
      <c r="I30" s="4" t="s">
        <v>66</v>
      </c>
    </row>
    <row r="31" spans="1:9">
      <c r="A31" s="2" t="s">
        <v>69</v>
      </c>
      <c r="B31" s="1"/>
      <c r="C31" s="1"/>
      <c r="D31" s="2"/>
      <c r="E31" t="s">
        <v>70</v>
      </c>
      <c r="F31" s="2" t="s">
        <v>76</v>
      </c>
      <c r="G31" t="s">
        <v>68</v>
      </c>
      <c r="H31" s="1"/>
      <c r="I31" s="4"/>
    </row>
    <row r="32" spans="1:9">
      <c r="A32" s="1" t="s">
        <v>20</v>
      </c>
      <c r="B32" s="1"/>
      <c r="C32" s="1"/>
      <c r="E32" t="s">
        <v>22</v>
      </c>
      <c r="F32" s="2" t="s">
        <v>74</v>
      </c>
      <c r="H32" s="1"/>
      <c r="I32" s="4"/>
    </row>
    <row r="33" spans="1:9">
      <c r="A33" s="1" t="s">
        <v>21</v>
      </c>
      <c r="B33" s="1"/>
      <c r="C33" s="1"/>
      <c r="E33" t="s">
        <v>41</v>
      </c>
      <c r="F33" s="2" t="s">
        <v>74</v>
      </c>
      <c r="H33" s="1"/>
      <c r="I33" s="4"/>
    </row>
    <row r="34" spans="1:9">
      <c r="H34" s="1"/>
      <c r="I34" s="4"/>
    </row>
    <row r="35" spans="1:9">
      <c r="H35" s="1"/>
      <c r="I35" s="4"/>
    </row>
    <row r="36" spans="1:9">
      <c r="A36" s="1" t="s">
        <v>23</v>
      </c>
      <c r="B36" s="1"/>
      <c r="C36" s="1"/>
      <c r="H36" s="1"/>
      <c r="I36" s="4"/>
    </row>
    <row r="37" spans="1:9">
      <c r="A37" s="1">
        <v>1</v>
      </c>
      <c r="B37" s="1"/>
      <c r="C37" s="1"/>
      <c r="E37" t="s">
        <v>24</v>
      </c>
      <c r="H37" s="1"/>
      <c r="I37" s="4"/>
    </row>
    <row r="38" spans="1:9">
      <c r="A38" s="1">
        <v>2</v>
      </c>
      <c r="B38" s="1"/>
      <c r="C38" s="1"/>
      <c r="E38" t="s">
        <v>34</v>
      </c>
      <c r="H38" s="1"/>
      <c r="I38" s="4"/>
    </row>
    <row r="39" spans="1:9" ht="18">
      <c r="A39" s="1">
        <v>3</v>
      </c>
      <c r="B39">
        <v>3.9E-2</v>
      </c>
      <c r="E39" t="s">
        <v>45</v>
      </c>
      <c r="H39" s="1"/>
      <c r="I39" s="4"/>
    </row>
    <row r="40" spans="1:9" ht="18">
      <c r="A40" s="1">
        <v>4</v>
      </c>
      <c r="B40">
        <v>3.9E-2</v>
      </c>
      <c r="E40" s="4" t="s">
        <v>46</v>
      </c>
      <c r="F40" s="4"/>
      <c r="G40" s="4"/>
      <c r="H40" s="1"/>
      <c r="I40" s="4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D320-2212-4E67-95EB-9D1F67A3714E}">
  <dimension ref="A1:O54"/>
  <sheetViews>
    <sheetView topLeftCell="C1" workbookViewId="0">
      <selection activeCell="D13" sqref="D13"/>
    </sheetView>
  </sheetViews>
  <sheetFormatPr defaultColWidth="12.42578125" defaultRowHeight="21"/>
  <cols>
    <col min="1" max="1" width="16.5703125" style="12" customWidth="1"/>
    <col min="2" max="2" width="25.5703125" style="12" customWidth="1"/>
    <col min="3" max="3" width="60.7109375" style="12" customWidth="1"/>
    <col min="4" max="4" width="45.140625" style="13" customWidth="1"/>
    <col min="5" max="16384" width="12.42578125" style="13"/>
  </cols>
  <sheetData>
    <row r="1" spans="1:15">
      <c r="A1" s="11" t="s">
        <v>86</v>
      </c>
      <c r="B1" s="12" t="s">
        <v>38</v>
      </c>
      <c r="C1" s="12" t="s">
        <v>42</v>
      </c>
      <c r="D1" s="13" t="s">
        <v>87</v>
      </c>
      <c r="E1" s="13" t="s">
        <v>88</v>
      </c>
    </row>
    <row r="2" spans="1:15">
      <c r="A2" s="12" t="s">
        <v>89</v>
      </c>
      <c r="C2" s="12" t="s">
        <v>44</v>
      </c>
      <c r="D2" s="13" t="s">
        <v>90</v>
      </c>
      <c r="F2" s="13" t="s">
        <v>91</v>
      </c>
    </row>
    <row r="3" spans="1:15">
      <c r="A3" s="12" t="s">
        <v>92</v>
      </c>
      <c r="C3" s="12" t="s">
        <v>44</v>
      </c>
      <c r="D3" s="13" t="s">
        <v>90</v>
      </c>
      <c r="F3" s="13" t="s">
        <v>93</v>
      </c>
    </row>
    <row r="4" spans="1:15">
      <c r="A4" s="12" t="s">
        <v>94</v>
      </c>
      <c r="C4" s="12" t="s">
        <v>44</v>
      </c>
      <c r="D4" s="13" t="s">
        <v>90</v>
      </c>
      <c r="F4" s="13" t="s">
        <v>95</v>
      </c>
    </row>
    <row r="5" spans="1:15">
      <c r="A5" s="12" t="s">
        <v>96</v>
      </c>
      <c r="C5" s="12" t="s">
        <v>44</v>
      </c>
      <c r="D5" s="13" t="s">
        <v>90</v>
      </c>
      <c r="F5" s="13" t="s">
        <v>97</v>
      </c>
    </row>
    <row r="6" spans="1:15">
      <c r="A6" s="12" t="s">
        <v>98</v>
      </c>
      <c r="C6" s="12" t="s">
        <v>44</v>
      </c>
      <c r="D6" s="13" t="s">
        <v>90</v>
      </c>
      <c r="F6" s="13" t="s">
        <v>99</v>
      </c>
    </row>
    <row r="7" spans="1:15">
      <c r="A7" s="13"/>
      <c r="B7" s="13"/>
    </row>
    <row r="8" spans="1:15">
      <c r="A8" s="11" t="s">
        <v>100</v>
      </c>
    </row>
    <row r="9" spans="1:15" ht="24">
      <c r="A9" s="12" t="s">
        <v>101</v>
      </c>
      <c r="B9" s="12">
        <v>4431746</v>
      </c>
      <c r="C9" s="12" t="s">
        <v>44</v>
      </c>
      <c r="D9" s="13" t="s">
        <v>102</v>
      </c>
      <c r="F9" s="13" t="s">
        <v>54</v>
      </c>
      <c r="O9" s="14" t="s">
        <v>103</v>
      </c>
    </row>
    <row r="10" spans="1:15" ht="24">
      <c r="A10" s="12" t="s">
        <v>104</v>
      </c>
      <c r="B10" s="12">
        <v>9784</v>
      </c>
      <c r="C10" s="12" t="s">
        <v>44</v>
      </c>
      <c r="D10" s="13" t="s">
        <v>102</v>
      </c>
      <c r="F10" s="13" t="s">
        <v>55</v>
      </c>
      <c r="O10" s="14" t="s">
        <v>103</v>
      </c>
    </row>
    <row r="11" spans="1:15" ht="24">
      <c r="A11" s="12" t="s">
        <v>105</v>
      </c>
      <c r="B11" s="12">
        <v>1196551</v>
      </c>
      <c r="C11" s="12" t="s">
        <v>44</v>
      </c>
      <c r="D11" s="13" t="s">
        <v>102</v>
      </c>
      <c r="F11" s="13" t="s">
        <v>56</v>
      </c>
      <c r="O11" s="14" t="s">
        <v>103</v>
      </c>
    </row>
    <row r="12" spans="1:15" ht="24">
      <c r="A12" s="12" t="s">
        <v>106</v>
      </c>
      <c r="B12" s="12">
        <v>1094</v>
      </c>
      <c r="C12" s="12" t="s">
        <v>44</v>
      </c>
      <c r="D12" s="13" t="s">
        <v>102</v>
      </c>
      <c r="F12" s="13" t="s">
        <v>53</v>
      </c>
      <c r="O12" s="14" t="s">
        <v>103</v>
      </c>
    </row>
    <row r="13" spans="1:15">
      <c r="A13" s="12" t="s">
        <v>64</v>
      </c>
      <c r="B13" s="12">
        <f>SUM(B9:B12)</f>
        <v>5639175</v>
      </c>
      <c r="C13" s="12" t="s">
        <v>44</v>
      </c>
    </row>
    <row r="15" spans="1:15">
      <c r="A15" s="15" t="s">
        <v>36</v>
      </c>
      <c r="B15" s="16">
        <v>1E-8</v>
      </c>
      <c r="C15" s="17" t="s">
        <v>61</v>
      </c>
      <c r="D15" s="13" t="s">
        <v>107</v>
      </c>
      <c r="F15" s="18" t="s">
        <v>108</v>
      </c>
    </row>
    <row r="16" spans="1:15">
      <c r="A16" s="15" t="s">
        <v>109</v>
      </c>
      <c r="B16" s="12">
        <v>223840</v>
      </c>
      <c r="C16" s="12" t="s">
        <v>44</v>
      </c>
      <c r="D16" s="13" t="s">
        <v>107</v>
      </c>
      <c r="F16" s="19" t="s">
        <v>47</v>
      </c>
      <c r="O16" s="13" t="s">
        <v>110</v>
      </c>
    </row>
    <row r="17" spans="1:15">
      <c r="A17" s="15" t="s">
        <v>111</v>
      </c>
      <c r="B17" s="12">
        <v>0.4</v>
      </c>
      <c r="C17" s="17" t="s">
        <v>62</v>
      </c>
      <c r="D17" s="13" t="s">
        <v>107</v>
      </c>
      <c r="E17" s="13" t="s">
        <v>112</v>
      </c>
      <c r="F17" s="18" t="s">
        <v>113</v>
      </c>
      <c r="O17" s="20"/>
    </row>
    <row r="18" spans="1:15">
      <c r="A18" s="12" t="s">
        <v>14</v>
      </c>
      <c r="B18" s="12">
        <v>0.05</v>
      </c>
      <c r="D18" s="13" t="s">
        <v>107</v>
      </c>
      <c r="E18" s="13" t="s">
        <v>112</v>
      </c>
      <c r="F18" s="13" t="s">
        <v>114</v>
      </c>
    </row>
    <row r="19" spans="1:15">
      <c r="A19" s="12" t="s">
        <v>15</v>
      </c>
      <c r="B19" s="12">
        <v>0.95</v>
      </c>
      <c r="D19" s="13" t="s">
        <v>107</v>
      </c>
      <c r="E19" s="13" t="s">
        <v>112</v>
      </c>
      <c r="F19" s="13" t="s">
        <v>115</v>
      </c>
    </row>
    <row r="20" spans="1:15">
      <c r="A20" s="15" t="s">
        <v>116</v>
      </c>
      <c r="B20" s="12">
        <v>2.0000000000000001E-4</v>
      </c>
      <c r="C20" s="17" t="s">
        <v>62</v>
      </c>
      <c r="D20" s="13" t="s">
        <v>107</v>
      </c>
      <c r="E20" s="13" t="s">
        <v>112</v>
      </c>
      <c r="F20" s="19" t="s">
        <v>117</v>
      </c>
    </row>
    <row r="21" spans="1:15">
      <c r="A21" s="17" t="s">
        <v>6</v>
      </c>
      <c r="B21" s="12">
        <v>0.06</v>
      </c>
      <c r="C21" s="17" t="s">
        <v>63</v>
      </c>
      <c r="D21" s="13" t="s">
        <v>118</v>
      </c>
      <c r="E21" s="13" t="s">
        <v>112</v>
      </c>
      <c r="F21" s="19" t="s">
        <v>119</v>
      </c>
      <c r="O21" s="13" t="s">
        <v>120</v>
      </c>
    </row>
    <row r="22" spans="1:15">
      <c r="A22" s="17" t="s">
        <v>7</v>
      </c>
      <c r="B22" s="12">
        <v>0.8</v>
      </c>
      <c r="C22" s="17" t="s">
        <v>121</v>
      </c>
      <c r="D22" s="13" t="s">
        <v>118</v>
      </c>
      <c r="E22" s="13" t="s">
        <v>112</v>
      </c>
      <c r="F22" s="19" t="s">
        <v>122</v>
      </c>
      <c r="O22" s="13" t="s">
        <v>123</v>
      </c>
    </row>
    <row r="23" spans="1:15">
      <c r="A23" s="13"/>
      <c r="B23" s="13"/>
    </row>
    <row r="24" spans="1:15">
      <c r="A24" s="15" t="s">
        <v>124</v>
      </c>
      <c r="D24" s="13" t="s">
        <v>90</v>
      </c>
      <c r="E24" s="13" t="s">
        <v>112</v>
      </c>
      <c r="F24" s="19" t="s">
        <v>125</v>
      </c>
    </row>
    <row r="25" spans="1:15">
      <c r="A25" s="15" t="s">
        <v>126</v>
      </c>
      <c r="D25" s="13" t="s">
        <v>90</v>
      </c>
      <c r="E25" s="13" t="s">
        <v>112</v>
      </c>
      <c r="F25" s="13" t="s">
        <v>127</v>
      </c>
    </row>
    <row r="26" spans="1:15">
      <c r="B26" s="14" t="s">
        <v>128</v>
      </c>
    </row>
    <row r="28" spans="1:15" ht="24">
      <c r="A28" s="12" t="s">
        <v>129</v>
      </c>
      <c r="B28" s="12">
        <v>3.9E-2</v>
      </c>
      <c r="C28" s="17" t="s">
        <v>43</v>
      </c>
      <c r="D28" s="13" t="s">
        <v>130</v>
      </c>
      <c r="E28" s="13" t="s">
        <v>112</v>
      </c>
      <c r="F28" s="13" t="s">
        <v>40</v>
      </c>
    </row>
    <row r="29" spans="1:15" ht="24">
      <c r="A29" s="12" t="s">
        <v>131</v>
      </c>
      <c r="B29" s="12">
        <v>3.9E-2</v>
      </c>
      <c r="C29" s="17" t="s">
        <v>43</v>
      </c>
      <c r="D29" s="13" t="s">
        <v>118</v>
      </c>
      <c r="E29" s="13" t="s">
        <v>112</v>
      </c>
      <c r="F29" s="13" t="s">
        <v>30</v>
      </c>
    </row>
    <row r="30" spans="1:15" ht="24">
      <c r="A30" s="12" t="s">
        <v>132</v>
      </c>
      <c r="B30" s="12">
        <v>3.9E-2</v>
      </c>
      <c r="C30" s="17" t="s">
        <v>43</v>
      </c>
      <c r="D30" s="13" t="s">
        <v>118</v>
      </c>
      <c r="E30" s="13" t="s">
        <v>112</v>
      </c>
      <c r="F30" s="13" t="s">
        <v>31</v>
      </c>
    </row>
    <row r="31" spans="1:15" ht="24">
      <c r="A31" s="12" t="s">
        <v>133</v>
      </c>
      <c r="B31" s="12">
        <v>3.9E-2</v>
      </c>
      <c r="C31" s="17" t="s">
        <v>43</v>
      </c>
      <c r="D31" s="13" t="s">
        <v>118</v>
      </c>
      <c r="E31" s="13" t="s">
        <v>112</v>
      </c>
      <c r="F31" s="13" t="s">
        <v>32</v>
      </c>
    </row>
    <row r="32" spans="1:15" ht="24">
      <c r="A32" s="12" t="s">
        <v>134</v>
      </c>
      <c r="B32" s="12">
        <v>3.9E-2</v>
      </c>
      <c r="C32" s="17" t="s">
        <v>43</v>
      </c>
      <c r="D32" s="13" t="s">
        <v>118</v>
      </c>
      <c r="E32" s="13" t="s">
        <v>112</v>
      </c>
      <c r="F32" s="13" t="s">
        <v>33</v>
      </c>
    </row>
    <row r="34" spans="1:6">
      <c r="A34" s="11" t="s">
        <v>23</v>
      </c>
    </row>
    <row r="35" spans="1:6">
      <c r="A35" s="12">
        <v>1</v>
      </c>
      <c r="D35" s="13" t="s">
        <v>118</v>
      </c>
      <c r="F35" s="13" t="s">
        <v>24</v>
      </c>
    </row>
    <row r="36" spans="1:6" ht="24">
      <c r="A36" s="12">
        <v>2</v>
      </c>
      <c r="B36" s="12">
        <v>3.9E-2</v>
      </c>
      <c r="D36" s="13" t="s">
        <v>102</v>
      </c>
      <c r="F36" s="14" t="s">
        <v>135</v>
      </c>
    </row>
    <row r="37" spans="1:6">
      <c r="A37" s="12">
        <v>3</v>
      </c>
      <c r="D37" s="13" t="s">
        <v>136</v>
      </c>
      <c r="F37" s="21" t="s">
        <v>137</v>
      </c>
    </row>
    <row r="38" spans="1:6">
      <c r="A38" s="12">
        <v>4</v>
      </c>
      <c r="F38" s="13" t="s">
        <v>138</v>
      </c>
    </row>
    <row r="39" spans="1:6">
      <c r="A39" s="12">
        <v>5</v>
      </c>
      <c r="F39" s="13" t="s">
        <v>139</v>
      </c>
    </row>
    <row r="40" spans="1:6">
      <c r="A40" s="12">
        <v>6</v>
      </c>
      <c r="F40" s="13" t="s">
        <v>140</v>
      </c>
    </row>
    <row r="42" spans="1:6">
      <c r="A42" s="11" t="s">
        <v>141</v>
      </c>
    </row>
    <row r="43" spans="1:6">
      <c r="A43" s="12" t="s">
        <v>142</v>
      </c>
      <c r="B43" s="12" t="s">
        <v>143</v>
      </c>
    </row>
    <row r="44" spans="1:6">
      <c r="A44" s="12" t="s">
        <v>144</v>
      </c>
      <c r="B44" s="12" t="s">
        <v>145</v>
      </c>
    </row>
    <row r="45" spans="1:6">
      <c r="B45" s="22"/>
    </row>
    <row r="46" spans="1:6">
      <c r="A46" s="13"/>
      <c r="B46" s="13"/>
    </row>
    <row r="47" spans="1:6">
      <c r="A47" s="14" t="s">
        <v>146</v>
      </c>
    </row>
    <row r="48" spans="1:6">
      <c r="A48" s="12">
        <v>2</v>
      </c>
      <c r="B48" s="23" t="s">
        <v>147</v>
      </c>
    </row>
    <row r="49" spans="1:4">
      <c r="A49" s="12">
        <v>34</v>
      </c>
      <c r="B49" s="23" t="s">
        <v>148</v>
      </c>
    </row>
    <row r="50" spans="1:4">
      <c r="A50" s="12">
        <v>39</v>
      </c>
      <c r="B50" s="14" t="s">
        <v>149</v>
      </c>
    </row>
    <row r="53" spans="1:4">
      <c r="A53" s="11" t="s">
        <v>150</v>
      </c>
    </row>
    <row r="54" spans="1:4">
      <c r="A54" s="24" t="s">
        <v>151</v>
      </c>
      <c r="D54" s="20" t="s">
        <v>152</v>
      </c>
    </row>
  </sheetData>
  <hyperlinks>
    <hyperlink ref="B49" r:id="rId1" xr:uid="{5A255A2B-1DF1-44C4-9D82-95605D392258}"/>
    <hyperlink ref="B48" r:id="rId2" xr:uid="{858AB529-C65C-4452-B703-1E6294310D6C}"/>
    <hyperlink ref="D54" r:id="rId3" xr:uid="{51B936AE-F9B4-40A4-BD48-37FD6A5940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72F0-46EC-4DDC-BC09-16C15CBFD083}">
  <dimension ref="A1:T86"/>
  <sheetViews>
    <sheetView zoomScale="70" zoomScaleNormal="70" workbookViewId="0">
      <selection activeCell="J42" sqref="J42"/>
    </sheetView>
  </sheetViews>
  <sheetFormatPr defaultColWidth="12.42578125" defaultRowHeight="21"/>
  <cols>
    <col min="1" max="1" width="16.5703125" style="12" customWidth="1"/>
    <col min="2" max="2" width="25.5703125" style="12" customWidth="1"/>
    <col min="3" max="3" width="60.7109375" style="13" hidden="1" customWidth="1"/>
    <col min="4" max="4" width="45.140625" style="13" hidden="1" customWidth="1"/>
    <col min="5" max="5" width="12.42578125" style="13" hidden="1" customWidth="1"/>
    <col min="6" max="6" width="46.42578125" style="13" hidden="1" customWidth="1"/>
    <col min="7" max="7" width="60.42578125" style="12" customWidth="1"/>
    <col min="8" max="8" width="29.85546875" style="13" customWidth="1"/>
    <col min="9" max="9" width="23.85546875" style="13" customWidth="1"/>
    <col min="10" max="10" width="66.28515625" style="13" customWidth="1"/>
    <col min="11" max="11" width="16.7109375" style="13" customWidth="1"/>
    <col min="12" max="16384" width="12.42578125" style="13"/>
  </cols>
  <sheetData>
    <row r="1" spans="1:20">
      <c r="A1" s="11" t="s">
        <v>86</v>
      </c>
      <c r="B1" s="12" t="s">
        <v>38</v>
      </c>
      <c r="C1" s="13" t="s">
        <v>42</v>
      </c>
      <c r="D1" s="13" t="s">
        <v>87</v>
      </c>
      <c r="E1" s="13" t="s">
        <v>88</v>
      </c>
      <c r="F1" s="13" t="s">
        <v>153</v>
      </c>
      <c r="G1" s="12" t="s">
        <v>167</v>
      </c>
      <c r="H1" s="13" t="s">
        <v>154</v>
      </c>
      <c r="K1" s="13" t="s">
        <v>155</v>
      </c>
      <c r="L1" s="31" t="s">
        <v>156</v>
      </c>
    </row>
    <row r="2" spans="1:20">
      <c r="A2" s="12" t="s">
        <v>89</v>
      </c>
      <c r="C2" s="13" t="s">
        <v>44</v>
      </c>
      <c r="D2" s="13" t="s">
        <v>90</v>
      </c>
      <c r="L2" s="13" t="s">
        <v>91</v>
      </c>
    </row>
    <row r="3" spans="1:20">
      <c r="A3" s="12" t="s">
        <v>92</v>
      </c>
      <c r="C3" s="13" t="s">
        <v>44</v>
      </c>
      <c r="D3" s="13" t="s">
        <v>90</v>
      </c>
      <c r="L3" s="13" t="s">
        <v>93</v>
      </c>
    </row>
    <row r="4" spans="1:20">
      <c r="A4" s="12" t="s">
        <v>94</v>
      </c>
      <c r="C4" s="13" t="s">
        <v>44</v>
      </c>
      <c r="D4" s="13" t="s">
        <v>90</v>
      </c>
      <c r="L4" s="13" t="s">
        <v>95</v>
      </c>
    </row>
    <row r="5" spans="1:20">
      <c r="A5" s="12" t="s">
        <v>96</v>
      </c>
      <c r="C5" s="13" t="s">
        <v>44</v>
      </c>
      <c r="D5" s="13" t="s">
        <v>90</v>
      </c>
      <c r="L5" s="13" t="s">
        <v>97</v>
      </c>
    </row>
    <row r="6" spans="1:20">
      <c r="A6" s="12" t="s">
        <v>98</v>
      </c>
      <c r="C6" s="13" t="s">
        <v>44</v>
      </c>
      <c r="D6" s="13" t="s">
        <v>90</v>
      </c>
      <c r="G6" s="32" t="s">
        <v>168</v>
      </c>
      <c r="L6" s="13" t="s">
        <v>99</v>
      </c>
    </row>
    <row r="7" spans="1:20">
      <c r="A7" s="13"/>
      <c r="B7" s="13"/>
      <c r="G7" s="13" t="s">
        <v>169</v>
      </c>
      <c r="I7" s="13" t="s">
        <v>170</v>
      </c>
    </row>
    <row r="8" spans="1:20">
      <c r="A8" s="11" t="s">
        <v>100</v>
      </c>
      <c r="J8" s="13" t="s">
        <v>171</v>
      </c>
    </row>
    <row r="9" spans="1:20" ht="24">
      <c r="A9" s="12" t="s">
        <v>101</v>
      </c>
      <c r="B9" s="12">
        <v>4431746</v>
      </c>
      <c r="C9" s="13" t="s">
        <v>44</v>
      </c>
      <c r="D9" s="13" t="s">
        <v>102</v>
      </c>
      <c r="F9" s="33">
        <v>6293227</v>
      </c>
      <c r="G9" s="12" t="s">
        <v>172</v>
      </c>
      <c r="H9" s="13" t="s">
        <v>173</v>
      </c>
      <c r="I9" s="13">
        <f>I13*(B9/B13)</f>
        <v>5874633.6335665016</v>
      </c>
      <c r="J9" s="13" t="s">
        <v>174</v>
      </c>
      <c r="K9" s="13" t="s">
        <v>175</v>
      </c>
      <c r="L9" s="13" t="s">
        <v>54</v>
      </c>
      <c r="T9" s="14" t="s">
        <v>103</v>
      </c>
    </row>
    <row r="10" spans="1:20" ht="24">
      <c r="A10" s="12" t="s">
        <v>104</v>
      </c>
      <c r="B10" s="12">
        <v>9784</v>
      </c>
      <c r="C10" s="13" t="s">
        <v>44</v>
      </c>
      <c r="D10" s="13" t="s">
        <v>102</v>
      </c>
      <c r="F10" s="13" t="s">
        <v>157</v>
      </c>
      <c r="G10" s="12" t="s">
        <v>176</v>
      </c>
      <c r="I10" s="13">
        <f>I13*B10/B13</f>
        <v>12969.474214184354</v>
      </c>
      <c r="J10" s="13" t="s">
        <v>177</v>
      </c>
      <c r="L10" s="13" t="s">
        <v>55</v>
      </c>
      <c r="T10" s="14" t="s">
        <v>103</v>
      </c>
    </row>
    <row r="11" spans="1:20" ht="24">
      <c r="A11" s="12" t="s">
        <v>105</v>
      </c>
      <c r="B11" s="12">
        <v>1196551</v>
      </c>
      <c r="C11" s="13" t="s">
        <v>44</v>
      </c>
      <c r="D11" s="13" t="s">
        <v>102</v>
      </c>
      <c r="F11" s="13" t="s">
        <v>157</v>
      </c>
      <c r="G11" s="12" t="s">
        <v>178</v>
      </c>
      <c r="I11" s="13">
        <f>I13*B11/B13</f>
        <v>1586124.0127204112</v>
      </c>
      <c r="J11" s="13" t="s">
        <v>179</v>
      </c>
      <c r="L11" s="13" t="s">
        <v>56</v>
      </c>
      <c r="T11" s="14" t="s">
        <v>103</v>
      </c>
    </row>
    <row r="12" spans="1:20" ht="24">
      <c r="A12" s="12" t="s">
        <v>106</v>
      </c>
      <c r="B12" s="12">
        <v>1094</v>
      </c>
      <c r="C12" s="13" t="s">
        <v>44</v>
      </c>
      <c r="D12" s="13" t="s">
        <v>102</v>
      </c>
      <c r="F12" s="13" t="s">
        <v>157</v>
      </c>
      <c r="G12" s="32">
        <v>1427</v>
      </c>
      <c r="H12" s="13" t="s">
        <v>173</v>
      </c>
      <c r="I12" s="13">
        <v>1054</v>
      </c>
      <c r="J12" s="13" t="s">
        <v>180</v>
      </c>
      <c r="K12" s="13" t="s">
        <v>181</v>
      </c>
      <c r="L12" s="13" t="s">
        <v>53</v>
      </c>
      <c r="T12" s="14" t="s">
        <v>103</v>
      </c>
    </row>
    <row r="13" spans="1:20">
      <c r="A13" s="12" t="s">
        <v>64</v>
      </c>
      <c r="B13" s="12">
        <f>SUM(B9:B12)</f>
        <v>5639175</v>
      </c>
      <c r="C13" s="13" t="s">
        <v>44</v>
      </c>
      <c r="F13" s="13" t="s">
        <v>157</v>
      </c>
      <c r="G13" s="34" t="s">
        <v>182</v>
      </c>
      <c r="H13" s="35" t="s">
        <v>183</v>
      </c>
      <c r="I13" s="13">
        <f>I12/(14.1/100000)</f>
        <v>7475177.3049645396</v>
      </c>
      <c r="J13" s="13" t="s">
        <v>184</v>
      </c>
    </row>
    <row r="15" spans="1:20">
      <c r="A15" s="15" t="s">
        <v>36</v>
      </c>
      <c r="B15" s="16">
        <v>1E-8</v>
      </c>
      <c r="D15" s="13" t="s">
        <v>107</v>
      </c>
      <c r="F15" s="13" t="s">
        <v>157</v>
      </c>
      <c r="G15" s="12" t="s">
        <v>185</v>
      </c>
      <c r="L15" s="18" t="s">
        <v>108</v>
      </c>
    </row>
    <row r="16" spans="1:20">
      <c r="A16" s="15" t="s">
        <v>109</v>
      </c>
      <c r="B16" s="12">
        <v>223840</v>
      </c>
      <c r="C16" s="13" t="s">
        <v>44</v>
      </c>
      <c r="D16" s="13" t="s">
        <v>107</v>
      </c>
      <c r="F16" s="25" t="s">
        <v>158</v>
      </c>
      <c r="G16" s="12">
        <f>308833</f>
        <v>308833</v>
      </c>
      <c r="L16" s="19" t="s">
        <v>47</v>
      </c>
      <c r="T16" s="13" t="s">
        <v>110</v>
      </c>
    </row>
    <row r="17" spans="1:20">
      <c r="A17" s="15" t="s">
        <v>111</v>
      </c>
      <c r="B17" s="12">
        <v>0.4</v>
      </c>
      <c r="D17" s="13" t="s">
        <v>107</v>
      </c>
      <c r="E17" s="13" t="s">
        <v>112</v>
      </c>
      <c r="F17" s="13" t="s">
        <v>157</v>
      </c>
      <c r="G17" s="12" t="s">
        <v>186</v>
      </c>
      <c r="L17" s="18" t="s">
        <v>113</v>
      </c>
      <c r="T17" s="20"/>
    </row>
    <row r="18" spans="1:20">
      <c r="A18" s="12" t="s">
        <v>14</v>
      </c>
      <c r="B18" s="12">
        <v>0.05</v>
      </c>
      <c r="D18" s="13" t="s">
        <v>107</v>
      </c>
      <c r="E18" s="13" t="s">
        <v>112</v>
      </c>
      <c r="F18" s="13" t="s">
        <v>157</v>
      </c>
      <c r="G18" s="12" t="s">
        <v>187</v>
      </c>
      <c r="L18" s="13" t="s">
        <v>114</v>
      </c>
    </row>
    <row r="19" spans="1:20">
      <c r="A19" s="12" t="s">
        <v>15</v>
      </c>
      <c r="B19" s="12">
        <v>0.95</v>
      </c>
      <c r="D19" s="13" t="s">
        <v>107</v>
      </c>
      <c r="E19" s="13" t="s">
        <v>112</v>
      </c>
      <c r="F19" s="13" t="s">
        <v>157</v>
      </c>
      <c r="G19" s="12" t="s">
        <v>188</v>
      </c>
      <c r="L19" s="13" t="s">
        <v>115</v>
      </c>
    </row>
    <row r="20" spans="1:20">
      <c r="A20" s="15" t="s">
        <v>116</v>
      </c>
      <c r="B20" s="12">
        <v>2.0000000000000001E-4</v>
      </c>
      <c r="D20" s="13" t="s">
        <v>107</v>
      </c>
      <c r="E20" s="13" t="s">
        <v>112</v>
      </c>
      <c r="F20" s="13" t="s">
        <v>157</v>
      </c>
      <c r="G20" s="12" t="s">
        <v>189</v>
      </c>
      <c r="L20" s="19" t="s">
        <v>117</v>
      </c>
    </row>
    <row r="21" spans="1:20">
      <c r="A21" s="17" t="s">
        <v>6</v>
      </c>
      <c r="B21" s="12">
        <v>0.06</v>
      </c>
      <c r="D21" s="13" t="s">
        <v>118</v>
      </c>
      <c r="E21" s="13" t="s">
        <v>112</v>
      </c>
      <c r="F21" s="13" t="s">
        <v>157</v>
      </c>
      <c r="G21" s="32">
        <v>3.5999999999999997E-2</v>
      </c>
      <c r="H21" s="13" t="s">
        <v>190</v>
      </c>
      <c r="K21" s="13" t="s">
        <v>191</v>
      </c>
      <c r="L21" s="19" t="s">
        <v>119</v>
      </c>
      <c r="T21" s="13" t="s">
        <v>120</v>
      </c>
    </row>
    <row r="22" spans="1:20">
      <c r="A22" s="17" t="s">
        <v>7</v>
      </c>
      <c r="B22" s="12">
        <v>0.8</v>
      </c>
      <c r="C22" s="17" t="s">
        <v>121</v>
      </c>
      <c r="D22" s="13" t="s">
        <v>118</v>
      </c>
      <c r="E22" s="13" t="s">
        <v>112</v>
      </c>
      <c r="F22" s="13" t="s">
        <v>157</v>
      </c>
      <c r="G22" s="32">
        <v>0.79100000000000004</v>
      </c>
      <c r="H22" s="13" t="s">
        <v>190</v>
      </c>
      <c r="K22" s="13" t="s">
        <v>191</v>
      </c>
      <c r="L22" s="19" t="s">
        <v>159</v>
      </c>
      <c r="T22" s="13" t="s">
        <v>123</v>
      </c>
    </row>
    <row r="23" spans="1:20">
      <c r="A23" s="13"/>
      <c r="B23" s="13"/>
    </row>
    <row r="24" spans="1:20">
      <c r="A24" s="15" t="s">
        <v>124</v>
      </c>
      <c r="B24" s="12">
        <v>0.03</v>
      </c>
      <c r="D24" s="13" t="s">
        <v>90</v>
      </c>
      <c r="E24" s="13" t="s">
        <v>112</v>
      </c>
      <c r="F24" s="13" t="s">
        <v>157</v>
      </c>
      <c r="G24" s="12" t="s">
        <v>192</v>
      </c>
      <c r="L24" s="19" t="s">
        <v>125</v>
      </c>
    </row>
    <row r="25" spans="1:20">
      <c r="A25" s="15" t="s">
        <v>126</v>
      </c>
      <c r="B25" s="12">
        <v>0.37</v>
      </c>
      <c r="D25" s="13" t="s">
        <v>90</v>
      </c>
      <c r="E25" s="13" t="s">
        <v>112</v>
      </c>
      <c r="F25" s="13" t="s">
        <v>157</v>
      </c>
      <c r="G25" s="12" t="s">
        <v>193</v>
      </c>
      <c r="L25" s="13" t="s">
        <v>127</v>
      </c>
    </row>
    <row r="26" spans="1:20">
      <c r="B26" s="14"/>
    </row>
    <row r="28" spans="1:20" ht="24">
      <c r="A28" s="12" t="s">
        <v>129</v>
      </c>
      <c r="B28" s="12">
        <v>3.9E-2</v>
      </c>
      <c r="D28" s="13" t="s">
        <v>130</v>
      </c>
      <c r="E28" s="13" t="s">
        <v>112</v>
      </c>
      <c r="F28" s="13" t="s">
        <v>157</v>
      </c>
      <c r="G28" s="12" t="s">
        <v>194</v>
      </c>
      <c r="L28" s="13" t="s">
        <v>40</v>
      </c>
    </row>
    <row r="29" spans="1:20" ht="24">
      <c r="A29" s="12" t="s">
        <v>131</v>
      </c>
      <c r="B29" s="12">
        <v>3.9E-2</v>
      </c>
      <c r="D29" s="13" t="s">
        <v>118</v>
      </c>
      <c r="E29" s="13" t="s">
        <v>112</v>
      </c>
      <c r="F29" s="13" t="s">
        <v>157</v>
      </c>
      <c r="G29" s="12" t="s">
        <v>195</v>
      </c>
      <c r="L29" s="13" t="s">
        <v>30</v>
      </c>
    </row>
    <row r="30" spans="1:20" ht="24">
      <c r="A30" s="12" t="s">
        <v>132</v>
      </c>
      <c r="B30" s="12">
        <v>3.9E-2</v>
      </c>
      <c r="D30" s="13" t="s">
        <v>118</v>
      </c>
      <c r="E30" s="13" t="s">
        <v>112</v>
      </c>
      <c r="F30" s="13" t="s">
        <v>157</v>
      </c>
      <c r="G30" s="12" t="s">
        <v>196</v>
      </c>
      <c r="L30" s="13" t="s">
        <v>31</v>
      </c>
    </row>
    <row r="31" spans="1:20" ht="24">
      <c r="A31" s="12" t="s">
        <v>133</v>
      </c>
      <c r="B31" s="12">
        <v>3.9E-2</v>
      </c>
      <c r="D31" s="13" t="s">
        <v>118</v>
      </c>
      <c r="E31" s="13" t="s">
        <v>112</v>
      </c>
      <c r="F31" s="13" t="s">
        <v>157</v>
      </c>
      <c r="G31" s="12" t="s">
        <v>197</v>
      </c>
      <c r="L31" s="13" t="s">
        <v>32</v>
      </c>
    </row>
    <row r="32" spans="1:20" ht="24">
      <c r="A32" s="12" t="s">
        <v>134</v>
      </c>
      <c r="B32" s="12">
        <v>3.9E-2</v>
      </c>
      <c r="D32" s="13" t="s">
        <v>118</v>
      </c>
      <c r="E32" s="13" t="s">
        <v>112</v>
      </c>
      <c r="F32" s="13" t="s">
        <v>157</v>
      </c>
      <c r="G32" s="12" t="s">
        <v>198</v>
      </c>
      <c r="L32" s="13" t="s">
        <v>33</v>
      </c>
    </row>
    <row r="34" spans="1:12">
      <c r="A34" s="11"/>
      <c r="C34" s="12"/>
    </row>
    <row r="35" spans="1:12">
      <c r="C35" s="12"/>
      <c r="D35" s="13" t="s">
        <v>118</v>
      </c>
      <c r="L35" s="13" t="s">
        <v>24</v>
      </c>
    </row>
    <row r="36" spans="1:12" ht="24">
      <c r="C36" s="12"/>
      <c r="D36" s="13" t="s">
        <v>102</v>
      </c>
      <c r="L36" s="14" t="s">
        <v>135</v>
      </c>
    </row>
    <row r="37" spans="1:12">
      <c r="A37" s="11" t="s">
        <v>150</v>
      </c>
      <c r="C37" s="12"/>
      <c r="D37" s="13" t="s">
        <v>136</v>
      </c>
      <c r="L37" s="21" t="s">
        <v>137</v>
      </c>
    </row>
    <row r="38" spans="1:12">
      <c r="A38" s="26" t="s">
        <v>19</v>
      </c>
      <c r="B38" s="27" t="s">
        <v>151</v>
      </c>
      <c r="C38" s="12"/>
      <c r="F38" s="25"/>
      <c r="L38" s="13" t="s">
        <v>138</v>
      </c>
    </row>
    <row r="39" spans="1:12" ht="24">
      <c r="A39" s="28" t="s">
        <v>160</v>
      </c>
      <c r="B39" s="27" t="s">
        <v>161</v>
      </c>
      <c r="F39" s="25"/>
      <c r="L39" s="13" t="s">
        <v>162</v>
      </c>
    </row>
    <row r="40" spans="1:12" ht="24">
      <c r="A40" s="28" t="s">
        <v>106</v>
      </c>
      <c r="B40" s="27" t="s">
        <v>163</v>
      </c>
      <c r="F40" s="25"/>
      <c r="L40" s="13" t="s">
        <v>140</v>
      </c>
    </row>
    <row r="43" spans="1:12">
      <c r="A43" s="29"/>
    </row>
    <row r="44" spans="1:12">
      <c r="A44" s="14" t="s">
        <v>199</v>
      </c>
      <c r="L44" s="13">
        <f>2730390/(2013-2000)</f>
        <v>210030</v>
      </c>
    </row>
    <row r="45" spans="1:12" ht="24">
      <c r="A45" s="36" t="s">
        <v>200</v>
      </c>
      <c r="B45" s="14" t="s">
        <v>201</v>
      </c>
      <c r="L45" s="13">
        <f>4431746+2016605</f>
        <v>6448351</v>
      </c>
    </row>
    <row r="46" spans="1:12" ht="24">
      <c r="A46" s="36" t="s">
        <v>202</v>
      </c>
      <c r="B46" s="14" t="s">
        <v>203</v>
      </c>
    </row>
    <row r="47" spans="1:12" ht="24">
      <c r="A47" s="36" t="s">
        <v>204</v>
      </c>
      <c r="B47" s="14" t="s">
        <v>205</v>
      </c>
    </row>
    <row r="48" spans="1:12" ht="24">
      <c r="A48" s="37" t="s">
        <v>206</v>
      </c>
      <c r="B48" s="38" t="s">
        <v>207</v>
      </c>
      <c r="C48" s="35"/>
      <c r="D48" s="35"/>
      <c r="E48" s="35"/>
      <c r="F48" s="35"/>
      <c r="G48" s="32"/>
    </row>
    <row r="49" spans="1:7">
      <c r="A49" s="36" t="s">
        <v>64</v>
      </c>
      <c r="B49" s="14" t="s">
        <v>208</v>
      </c>
    </row>
    <row r="50" spans="1:7">
      <c r="A50" s="38" t="s">
        <v>209</v>
      </c>
      <c r="B50" s="32"/>
      <c r="C50" s="35"/>
      <c r="D50" s="35"/>
      <c r="E50" s="35"/>
      <c r="F50" s="35"/>
      <c r="G50" s="32"/>
    </row>
    <row r="53" spans="1:7">
      <c r="A53" s="12" t="s">
        <v>164</v>
      </c>
    </row>
    <row r="54" spans="1:7">
      <c r="A54" s="28" t="s">
        <v>165</v>
      </c>
      <c r="B54" s="27" t="s">
        <v>166</v>
      </c>
      <c r="D54" s="20" t="s">
        <v>152</v>
      </c>
    </row>
    <row r="60" spans="1:7">
      <c r="A60" s="12" t="s">
        <v>77</v>
      </c>
      <c r="B60" s="12" t="s">
        <v>210</v>
      </c>
      <c r="G60" s="12" t="s">
        <v>211</v>
      </c>
    </row>
    <row r="61" spans="1:7">
      <c r="A61" s="12">
        <v>2019</v>
      </c>
      <c r="B61" s="12">
        <v>341000</v>
      </c>
    </row>
    <row r="62" spans="1:7">
      <c r="A62" s="12">
        <v>2020</v>
      </c>
      <c r="B62" s="12">
        <v>184500</v>
      </c>
    </row>
    <row r="63" spans="1:7">
      <c r="A63" s="12">
        <v>2021</v>
      </c>
      <c r="B63" s="12">
        <v>401000</v>
      </c>
    </row>
    <row r="64" spans="1:7">
      <c r="A64" s="12" t="s">
        <v>212</v>
      </c>
      <c r="B64" s="12">
        <f>AVERAGE(B61:B63)</f>
        <v>308833.33333333331</v>
      </c>
    </row>
    <row r="74" spans="3:8">
      <c r="C74" s="25"/>
      <c r="D74" s="25"/>
      <c r="E74" s="25"/>
      <c r="F74" s="25"/>
      <c r="G74" s="28"/>
      <c r="H74" s="25"/>
    </row>
    <row r="76" spans="3:8">
      <c r="C76" s="25"/>
      <c r="D76" s="25"/>
      <c r="E76" s="25"/>
      <c r="F76" s="25"/>
      <c r="G76" s="28"/>
    </row>
    <row r="85" spans="7:11">
      <c r="G85" s="39"/>
      <c r="K85" s="30"/>
    </row>
    <row r="86" spans="7:11">
      <c r="K86" s="30"/>
    </row>
  </sheetData>
  <hyperlinks>
    <hyperlink ref="D54" r:id="rId1" xr:uid="{3AADCDC2-98C5-42A3-81F5-675EDB3238D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5163-BF75-49FA-84C9-37BBB403F8F3}">
  <dimension ref="A1:F40"/>
  <sheetViews>
    <sheetView topLeftCell="A17" workbookViewId="0">
      <selection activeCell="D10" sqref="D10"/>
    </sheetView>
  </sheetViews>
  <sheetFormatPr defaultRowHeight="15"/>
  <cols>
    <col min="1" max="1" width="12.140625" style="1" customWidth="1"/>
    <col min="2" max="2" width="11.85546875" bestFit="1" customWidth="1"/>
    <col min="3" max="3" width="11.85546875" customWidth="1"/>
    <col min="4" max="4" width="86.28515625" bestFit="1" customWidth="1"/>
    <col min="5" max="5" width="28" style="1" customWidth="1"/>
    <col min="6" max="6" width="69" bestFit="1" customWidth="1"/>
  </cols>
  <sheetData>
    <row r="1" spans="1:6">
      <c r="A1" s="6" t="s">
        <v>0</v>
      </c>
      <c r="B1" s="6"/>
      <c r="C1" s="6" t="s">
        <v>222</v>
      </c>
      <c r="D1" s="6" t="s">
        <v>217</v>
      </c>
      <c r="E1" s="6" t="s">
        <v>216</v>
      </c>
      <c r="F1" s="7" t="s">
        <v>215</v>
      </c>
    </row>
    <row r="2" spans="1:6">
      <c r="A2" s="1" t="s">
        <v>1</v>
      </c>
      <c r="B2" s="1"/>
      <c r="C2" s="1"/>
      <c r="D2" s="1"/>
      <c r="E2" s="1" t="s">
        <v>44</v>
      </c>
      <c r="F2" t="s">
        <v>10</v>
      </c>
    </row>
    <row r="3" spans="1:6">
      <c r="A3" s="1" t="s">
        <v>2</v>
      </c>
      <c r="B3" s="1"/>
      <c r="C3" s="1"/>
      <c r="D3" s="1"/>
      <c r="E3" s="1" t="s">
        <v>44</v>
      </c>
      <c r="F3" t="s">
        <v>39</v>
      </c>
    </row>
    <row r="4" spans="1:6">
      <c r="A4" s="1" t="s">
        <v>3</v>
      </c>
      <c r="B4" s="1"/>
      <c r="C4" s="1"/>
      <c r="D4" s="1"/>
      <c r="E4" s="1" t="s">
        <v>44</v>
      </c>
      <c r="F4" t="s">
        <v>9</v>
      </c>
    </row>
    <row r="5" spans="1:6">
      <c r="A5" s="1" t="s">
        <v>4</v>
      </c>
      <c r="B5" s="1"/>
      <c r="C5" s="1"/>
      <c r="D5" s="1"/>
      <c r="E5" s="1" t="s">
        <v>44</v>
      </c>
      <c r="F5" t="s">
        <v>35</v>
      </c>
    </row>
    <row r="6" spans="1:6">
      <c r="A6" s="1" t="s">
        <v>5</v>
      </c>
      <c r="B6" s="1"/>
      <c r="C6" s="1"/>
      <c r="D6" s="1"/>
      <c r="E6" s="1" t="s">
        <v>44</v>
      </c>
      <c r="F6" t="s">
        <v>11</v>
      </c>
    </row>
    <row r="7" spans="1:6">
      <c r="B7" s="1"/>
      <c r="C7" s="1"/>
      <c r="D7" s="1"/>
    </row>
    <row r="8" spans="1:6" ht="18">
      <c r="A8" s="1" t="s">
        <v>48</v>
      </c>
      <c r="B8" s="1"/>
      <c r="C8" s="1"/>
      <c r="D8" s="1"/>
      <c r="E8" s="1" t="s">
        <v>44</v>
      </c>
      <c r="F8" t="s">
        <v>54</v>
      </c>
    </row>
    <row r="9" spans="1:6" ht="18">
      <c r="A9" s="1" t="s">
        <v>49</v>
      </c>
      <c r="B9" s="1"/>
      <c r="C9" s="1"/>
      <c r="D9" s="1"/>
      <c r="E9" s="1" t="s">
        <v>44</v>
      </c>
      <c r="F9" t="s">
        <v>55</v>
      </c>
    </row>
    <row r="10" spans="1:6" ht="18">
      <c r="A10" s="1" t="s">
        <v>50</v>
      </c>
      <c r="B10" s="1"/>
      <c r="C10" s="1"/>
      <c r="D10" s="1"/>
      <c r="E10" s="1" t="s">
        <v>44</v>
      </c>
      <c r="F10" t="s">
        <v>56</v>
      </c>
    </row>
    <row r="11" spans="1:6" ht="18">
      <c r="A11" s="1" t="s">
        <v>51</v>
      </c>
      <c r="B11" s="1"/>
      <c r="C11" s="1"/>
      <c r="D11" s="1"/>
      <c r="E11" s="1" t="s">
        <v>44</v>
      </c>
      <c r="F11" t="s">
        <v>53</v>
      </c>
    </row>
    <row r="12" spans="1:6">
      <c r="A12" s="1" t="s">
        <v>80</v>
      </c>
      <c r="B12" s="1"/>
      <c r="C12" s="1"/>
      <c r="D12" s="1"/>
      <c r="E12" s="1" t="s">
        <v>44</v>
      </c>
      <c r="F12" t="s">
        <v>81</v>
      </c>
    </row>
    <row r="13" spans="1:6">
      <c r="A13" s="1" t="s">
        <v>64</v>
      </c>
    </row>
    <row r="15" spans="1:6" ht="18">
      <c r="A15" s="1" t="s">
        <v>25</v>
      </c>
      <c r="B15" s="1"/>
      <c r="C15" s="1"/>
      <c r="D15" s="1"/>
      <c r="E15" s="2" t="s">
        <v>43</v>
      </c>
      <c r="F15" t="s">
        <v>40</v>
      </c>
    </row>
    <row r="16" spans="1:6" ht="18">
      <c r="A16" s="1" t="s">
        <v>26</v>
      </c>
      <c r="B16" s="1"/>
      <c r="C16" s="1"/>
      <c r="D16" s="1"/>
      <c r="E16" s="2" t="s">
        <v>43</v>
      </c>
      <c r="F16" t="s">
        <v>30</v>
      </c>
    </row>
    <row r="17" spans="1:6" ht="18">
      <c r="A17" s="1" t="s">
        <v>27</v>
      </c>
      <c r="B17" s="1"/>
      <c r="C17" s="1"/>
      <c r="D17" s="1"/>
      <c r="E17" s="2" t="s">
        <v>43</v>
      </c>
      <c r="F17" t="s">
        <v>31</v>
      </c>
    </row>
    <row r="18" spans="1:6" ht="18">
      <c r="A18" s="1" t="s">
        <v>28</v>
      </c>
      <c r="B18" s="1"/>
      <c r="C18" s="1"/>
      <c r="D18" s="1"/>
      <c r="E18" s="2" t="s">
        <v>43</v>
      </c>
      <c r="F18" t="s">
        <v>32</v>
      </c>
    </row>
    <row r="19" spans="1:6" ht="18">
      <c r="A19" s="1" t="s">
        <v>29</v>
      </c>
      <c r="B19" s="1"/>
      <c r="C19" s="1"/>
      <c r="D19" s="1"/>
      <c r="E19" s="2" t="s">
        <v>43</v>
      </c>
      <c r="F19" t="s">
        <v>33</v>
      </c>
    </row>
    <row r="21" spans="1:6">
      <c r="A21" s="2" t="s">
        <v>6</v>
      </c>
      <c r="B21" s="3">
        <v>0.13900000000000001</v>
      </c>
      <c r="C21" s="3" t="s">
        <v>220</v>
      </c>
      <c r="D21" s="40" t="s">
        <v>221</v>
      </c>
      <c r="E21" s="2" t="s">
        <v>63</v>
      </c>
      <c r="F21" t="s">
        <v>59</v>
      </c>
    </row>
    <row r="22" spans="1:6">
      <c r="A22" s="2" t="s">
        <v>7</v>
      </c>
      <c r="B22" s="3"/>
      <c r="C22" s="3"/>
      <c r="D22" s="3"/>
      <c r="E22" s="2" t="s">
        <v>60</v>
      </c>
      <c r="F22" t="s">
        <v>8</v>
      </c>
    </row>
    <row r="23" spans="1:6">
      <c r="A23" s="2" t="s">
        <v>13</v>
      </c>
      <c r="B23" s="3"/>
      <c r="C23" s="3"/>
      <c r="D23" s="3"/>
      <c r="E23" s="2" t="s">
        <v>62</v>
      </c>
      <c r="F23" t="s">
        <v>67</v>
      </c>
    </row>
    <row r="24" spans="1:6">
      <c r="A24" s="2" t="s">
        <v>18</v>
      </c>
      <c r="B24">
        <f xml:space="preserve"> 0.00256</f>
        <v>2.5600000000000002E-3</v>
      </c>
      <c r="C24" s="1"/>
      <c r="D24" t="s">
        <v>219</v>
      </c>
      <c r="E24" s="2" t="s">
        <v>62</v>
      </c>
      <c r="F24" t="s">
        <v>57</v>
      </c>
    </row>
    <row r="26" spans="1:6">
      <c r="A26" s="1" t="s">
        <v>14</v>
      </c>
      <c r="B26" s="3"/>
      <c r="C26" s="3"/>
      <c r="D26" s="3"/>
      <c r="F26" t="s">
        <v>17</v>
      </c>
    </row>
    <row r="27" spans="1:6">
      <c r="A27" s="1" t="s">
        <v>15</v>
      </c>
      <c r="B27" s="3"/>
      <c r="C27" s="3"/>
      <c r="D27" s="3"/>
      <c r="F27" t="s">
        <v>16</v>
      </c>
    </row>
    <row r="28" spans="1:6">
      <c r="B28" s="1"/>
      <c r="C28" s="1"/>
      <c r="D28" s="1"/>
    </row>
    <row r="29" spans="1:6">
      <c r="A29" s="2" t="s">
        <v>19</v>
      </c>
      <c r="B29" s="1"/>
      <c r="C29" s="1"/>
      <c r="D29" s="1"/>
      <c r="E29" s="2" t="s">
        <v>43</v>
      </c>
      <c r="F29" t="s">
        <v>47</v>
      </c>
    </row>
    <row r="30" spans="1:6">
      <c r="A30" s="2" t="s">
        <v>36</v>
      </c>
      <c r="B30" s="1" t="s">
        <v>214</v>
      </c>
      <c r="C30" s="1"/>
      <c r="D30" t="s">
        <v>218</v>
      </c>
      <c r="E30" s="2" t="s">
        <v>61</v>
      </c>
      <c r="F30" t="s">
        <v>37</v>
      </c>
    </row>
    <row r="31" spans="1:6">
      <c r="A31" s="2" t="s">
        <v>69</v>
      </c>
      <c r="B31" s="1"/>
      <c r="C31" s="1"/>
      <c r="D31" s="1"/>
      <c r="E31" s="2"/>
      <c r="F31" t="s">
        <v>70</v>
      </c>
    </row>
    <row r="32" spans="1:6">
      <c r="A32" s="1" t="s">
        <v>20</v>
      </c>
      <c r="B32" s="1"/>
      <c r="C32" s="1"/>
      <c r="D32" s="1"/>
      <c r="F32" t="s">
        <v>22</v>
      </c>
    </row>
    <row r="33" spans="1:6">
      <c r="A33" s="1" t="s">
        <v>21</v>
      </c>
      <c r="B33" s="1"/>
      <c r="C33" s="1"/>
      <c r="D33" s="1"/>
      <c r="F33" t="s">
        <v>41</v>
      </c>
    </row>
    <row r="35" spans="1:6">
      <c r="A35" s="1" t="s">
        <v>223</v>
      </c>
    </row>
    <row r="36" spans="1:6">
      <c r="B36" s="1"/>
      <c r="C36" s="1"/>
      <c r="D36" s="1"/>
    </row>
    <row r="37" spans="1:6">
      <c r="B37" s="1"/>
      <c r="C37" s="1"/>
      <c r="D37" s="1"/>
      <c r="F37" t="s">
        <v>24</v>
      </c>
    </row>
    <row r="38" spans="1:6">
      <c r="B38" s="1"/>
      <c r="C38" s="1"/>
      <c r="D38" s="1"/>
      <c r="F38" t="s">
        <v>34</v>
      </c>
    </row>
    <row r="39" spans="1:6" ht="18">
      <c r="F39" t="s">
        <v>45</v>
      </c>
    </row>
    <row r="40" spans="1:6" ht="18">
      <c r="F40" s="4" t="s">
        <v>46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2D01-F1CA-4CD8-A0CC-A08446700072}">
  <dimension ref="A1:F2"/>
  <sheetViews>
    <sheetView tabSelected="1" workbookViewId="0">
      <selection activeCell="B1" sqref="B1"/>
    </sheetView>
  </sheetViews>
  <sheetFormatPr defaultRowHeight="15"/>
  <cols>
    <col min="1" max="2" width="13.7109375" bestFit="1" customWidth="1"/>
    <col min="3" max="3" width="16" bestFit="1" customWidth="1"/>
  </cols>
  <sheetData>
    <row r="1" spans="1:6">
      <c r="A1" t="s">
        <v>226</v>
      </c>
      <c r="B1" t="s">
        <v>229</v>
      </c>
      <c r="C1" t="s">
        <v>228</v>
      </c>
      <c r="D1" t="s">
        <v>227</v>
      </c>
      <c r="F1" t="s">
        <v>224</v>
      </c>
    </row>
    <row r="2" spans="1:6">
      <c r="F2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Biology Parameters</vt:lpstr>
      <vt:lpstr>GuoWu Param Summary</vt:lpstr>
      <vt:lpstr>2020 (or 2018) Paper Data</vt:lpstr>
      <vt:lpstr>Ziv (2001)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Jeremy Chiu</cp:lastModifiedBy>
  <dcterms:created xsi:type="dcterms:W3CDTF">2022-06-14T20:36:11Z</dcterms:created>
  <dcterms:modified xsi:type="dcterms:W3CDTF">2023-10-24T17:51:13Z</dcterms:modified>
</cp:coreProperties>
</file>